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 Carvalho\Google Drive\PMSB\ICAP\Ponte Alta do Tocantins\PRODUTOS\PRODUTO I\Planilha\"/>
    </mc:Choice>
  </mc:AlternateContent>
  <bookViews>
    <workbookView xWindow="-120" yWindow="-120" windowWidth="20730" windowHeight="11160" tabRatio="889"/>
  </bookViews>
  <sheets>
    <sheet name="Geral - Pesquisa" sheetId="25" r:id="rId1"/>
    <sheet name="Agua - Pesquisa" sheetId="7" r:id="rId2"/>
    <sheet name="Esgoto - Pesquisa" sheetId="11" r:id="rId3"/>
    <sheet name="Drenagem - Pesquisa" sheetId="8" r:id="rId4"/>
    <sheet name="Resíduos - Pesquisa" sheetId="15" r:id="rId5"/>
    <sheet name="Implantação PMSB - Pesquisa " sheetId="21" r:id="rId6"/>
    <sheet name="Sustentabilidade - Pesquisa" sheetId="22" r:id="rId7"/>
    <sheet name="Revisão PMSB - Pesquisa" sheetId="23" r:id="rId8"/>
    <sheet name="Saúde - Pesquisa " sheetId="24" r:id="rId9"/>
    <sheet name="Agua I" sheetId="1" r:id="rId10"/>
    <sheet name="Agua II" sheetId="4" r:id="rId11"/>
    <sheet name="Agua III" sheetId="33" r:id="rId12"/>
    <sheet name="Agua IV" sheetId="19" r:id="rId13"/>
    <sheet name="Agua V" sheetId="26" r:id="rId14"/>
    <sheet name="Agua VI" sheetId="27" r:id="rId15"/>
    <sheet name="Esgoto I" sheetId="13" r:id="rId16"/>
    <sheet name="Esgoto II" sheetId="12" r:id="rId17"/>
    <sheet name="Esgoto III" sheetId="14" r:id="rId18"/>
    <sheet name="Drenagem I" sheetId="9" r:id="rId19"/>
    <sheet name="Drenagem II" sheetId="10" r:id="rId20"/>
    <sheet name="Resíduos I" sheetId="16" r:id="rId21"/>
    <sheet name="Resíduos II" sheetId="28" r:id="rId22"/>
    <sheet name="Implantação PMSB I" sheetId="29" r:id="rId23"/>
    <sheet name="Sustentabilidade I " sheetId="30" r:id="rId24"/>
    <sheet name="Revisão PMSB I" sheetId="31" r:id="rId25"/>
    <sheet name="Saude I" sheetId="32" r:id="rId26"/>
  </sheets>
  <externalReferences>
    <externalReference r:id="rId27"/>
    <externalReference r:id="rId28"/>
    <externalReference r:id="rId29"/>
    <externalReference r:id="rId30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4" l="1"/>
  <c r="D14" i="24"/>
  <c r="C14" i="24"/>
  <c r="K14" i="7"/>
  <c r="N31" i="1"/>
  <c r="N32" i="1"/>
  <c r="N33" i="1"/>
  <c r="N34" i="1"/>
  <c r="N14" i="7"/>
  <c r="N47" i="1"/>
  <c r="N46" i="1"/>
  <c r="N44" i="1"/>
  <c r="N43" i="1"/>
  <c r="N42" i="1"/>
  <c r="N41" i="1"/>
  <c r="N40" i="1"/>
  <c r="N39" i="1"/>
  <c r="N38" i="1"/>
  <c r="N37" i="1"/>
  <c r="N36" i="1"/>
  <c r="N35" i="1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L24" i="7" l="1"/>
  <c r="K24" i="7"/>
  <c r="J24" i="7"/>
  <c r="I24" i="7"/>
  <c r="H24" i="7"/>
  <c r="G24" i="7"/>
  <c r="F24" i="7"/>
  <c r="E24" i="7"/>
  <c r="D24" i="7"/>
  <c r="C15" i="23" l="1"/>
  <c r="H15" i="22"/>
  <c r="G15" i="22"/>
  <c r="F15" i="22"/>
  <c r="E15" i="22"/>
  <c r="D15" i="22"/>
  <c r="C15" i="22"/>
  <c r="H15" i="21"/>
  <c r="G15" i="21"/>
  <c r="F15" i="21"/>
  <c r="E15" i="21"/>
  <c r="D15" i="21"/>
  <c r="C15" i="21"/>
  <c r="E35" i="15"/>
  <c r="D35" i="15"/>
  <c r="D30" i="15"/>
  <c r="O25" i="15"/>
  <c r="N25" i="15"/>
  <c r="M25" i="15"/>
  <c r="L25" i="15"/>
  <c r="K25" i="15"/>
  <c r="J25" i="15"/>
  <c r="I25" i="15"/>
  <c r="H25" i="15"/>
  <c r="G25" i="15"/>
  <c r="F25" i="15"/>
  <c r="E25" i="15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D25" i="15" s="1"/>
  <c r="C35" i="28"/>
  <c r="C34" i="28"/>
  <c r="L19" i="15"/>
  <c r="K19" i="15"/>
  <c r="J19" i="15"/>
  <c r="I19" i="15"/>
  <c r="H19" i="15"/>
  <c r="G19" i="15"/>
  <c r="F19" i="15"/>
  <c r="E19" i="15"/>
  <c r="D19" i="15"/>
  <c r="N14" i="15"/>
  <c r="M14" i="15"/>
  <c r="L14" i="15"/>
  <c r="K14" i="15"/>
  <c r="J14" i="15"/>
  <c r="I14" i="15"/>
  <c r="H14" i="15"/>
  <c r="G14" i="15"/>
  <c r="F14" i="15"/>
  <c r="E14" i="15"/>
  <c r="D14" i="15"/>
  <c r="D32" i="8"/>
  <c r="C32" i="8"/>
  <c r="K27" i="8"/>
  <c r="J27" i="8"/>
  <c r="I27" i="8"/>
  <c r="H27" i="8"/>
  <c r="G27" i="8"/>
  <c r="F27" i="8"/>
  <c r="E27" i="8"/>
  <c r="D27" i="8"/>
  <c r="C27" i="8"/>
  <c r="C21" i="8"/>
  <c r="F16" i="8"/>
  <c r="E16" i="8"/>
  <c r="D16" i="8"/>
  <c r="C16" i="8"/>
  <c r="C39" i="11" l="1"/>
  <c r="E34" i="11"/>
  <c r="D34" i="11"/>
  <c r="C34" i="11"/>
  <c r="F19" i="11"/>
  <c r="C19" i="11"/>
  <c r="E19" i="11"/>
  <c r="D19" i="11"/>
  <c r="G29" i="11" l="1"/>
  <c r="F29" i="11"/>
  <c r="E29" i="11"/>
  <c r="D29" i="11"/>
  <c r="C29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H14" i="11"/>
  <c r="G14" i="11"/>
  <c r="F14" i="11"/>
  <c r="E14" i="11"/>
  <c r="D14" i="11"/>
  <c r="L29" i="7"/>
  <c r="K29" i="7"/>
  <c r="J29" i="7"/>
  <c r="I29" i="7"/>
  <c r="H29" i="7"/>
  <c r="G29" i="7"/>
  <c r="F29" i="7"/>
  <c r="E29" i="7"/>
  <c r="D29" i="7"/>
  <c r="K19" i="7"/>
  <c r="J19" i="7"/>
  <c r="I19" i="7"/>
  <c r="H19" i="7"/>
  <c r="G19" i="7"/>
  <c r="F19" i="7"/>
  <c r="O14" i="7" l="1"/>
  <c r="M14" i="7"/>
  <c r="L14" i="7"/>
  <c r="J14" i="7"/>
  <c r="I14" i="7"/>
  <c r="H14" i="7"/>
  <c r="G14" i="7"/>
  <c r="F14" i="7"/>
  <c r="E14" i="7"/>
  <c r="D14" i="7"/>
  <c r="D44" i="7"/>
  <c r="G39" i="7"/>
  <c r="F39" i="7"/>
  <c r="E39" i="7"/>
  <c r="D39" i="7"/>
  <c r="H34" i="7"/>
  <c r="G34" i="7"/>
  <c r="F34" i="7"/>
  <c r="E34" i="7"/>
  <c r="D34" i="7"/>
  <c r="F14" i="24"/>
  <c r="E14" i="24"/>
  <c r="C34" i="16" l="1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34" i="13"/>
  <c r="C14" i="11" s="1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33" i="13"/>
  <c r="E19" i="7"/>
  <c r="D19" i="7"/>
</calcChain>
</file>

<file path=xl/sharedStrings.xml><?xml version="1.0" encoding="utf-8"?>
<sst xmlns="http://schemas.openxmlformats.org/spreadsheetml/2006/main" count="1871" uniqueCount="299">
  <si>
    <t>Índice de Consumo de Água</t>
  </si>
  <si>
    <t xml:space="preserve">As atualizações das planilhas estão condicionadas a evolução </t>
  </si>
  <si>
    <t xml:space="preserve">da prestação de serviços e a disponibilidade de informação. </t>
  </si>
  <si>
    <t>pH</t>
  </si>
  <si>
    <t>Ano</t>
  </si>
  <si>
    <t>-</t>
  </si>
  <si>
    <t>Populacao Total</t>
  </si>
  <si>
    <t>Populacao  Atendida</t>
  </si>
  <si>
    <t>O SISTEMA DE PESQUISA É REALIZADO AUTOMATICAMENTE AO INSERIR O ANO DE INTERESSE NA COLUNA INDICADA.</t>
  </si>
  <si>
    <t>Bueiro/boca de lobo - Sem declaração</t>
  </si>
  <si>
    <t>Bueiro/boca de lobo - Não existe</t>
  </si>
  <si>
    <t>Bueiro/boca de lobo - Existe</t>
  </si>
  <si>
    <t>Meio-fio/guia - Sem declaração</t>
  </si>
  <si>
    <t>Meio-fio/guia - Não existe</t>
  </si>
  <si>
    <t>Meio-fio/guia - Existe</t>
  </si>
  <si>
    <t>Calçada - Sem declaração</t>
  </si>
  <si>
    <t>Calçada - Não existe</t>
  </si>
  <si>
    <t>Calçada - Existe</t>
  </si>
  <si>
    <t>Domicílios Particulares Permanentes em Áreas Urbanas  com Ordenamento Regular com Existência de Infraestrutura</t>
  </si>
  <si>
    <t>INFRAESTRUTURA</t>
  </si>
  <si>
    <t xml:space="preserve">População total </t>
  </si>
  <si>
    <t>Sólidos suspensos (mg/L)</t>
  </si>
  <si>
    <t>Sólidos sedimentáveis (mg/L)</t>
  </si>
  <si>
    <t>DBO 20°C/ 5 dias (mg/L O₂)</t>
  </si>
  <si>
    <r>
      <t>Oxigênio dissolvido (mg/L O</t>
    </r>
    <r>
      <rPr>
        <sz val="11"/>
        <color theme="1"/>
        <rFont val="Calibri"/>
        <family val="2"/>
      </rPr>
      <t>₂</t>
    </r>
    <r>
      <rPr>
        <sz val="11"/>
        <color theme="1"/>
        <rFont val="Calibri"/>
        <family val="2"/>
        <scheme val="minor"/>
      </rPr>
      <t>)</t>
    </r>
  </si>
  <si>
    <t xml:space="preserve">PARÂMETROS </t>
  </si>
  <si>
    <t>Dezembro</t>
  </si>
  <si>
    <t>Novembro</t>
  </si>
  <si>
    <t>Outubro</t>
  </si>
  <si>
    <t>Setembro</t>
  </si>
  <si>
    <t>Agosto</t>
  </si>
  <si>
    <t>Julho</t>
  </si>
  <si>
    <t>Junho</t>
  </si>
  <si>
    <t>Maio</t>
  </si>
  <si>
    <t>Abril</t>
  </si>
  <si>
    <t>Março</t>
  </si>
  <si>
    <t>Fevereiro</t>
  </si>
  <si>
    <t>Janeiro</t>
  </si>
  <si>
    <t>Mês</t>
  </si>
  <si>
    <t xml:space="preserve">População atendida </t>
  </si>
  <si>
    <t>Os parâmetros serão analisados a partir do funcionamento da Estação de Tratamento de Esgoto de acordo com os padrões estabelecidos pela Resolução Conama 430/2011.</t>
  </si>
  <si>
    <t xml:space="preserve">Janeiro </t>
  </si>
  <si>
    <t>População Total</t>
  </si>
  <si>
    <t>Extensão da rede de água (km)</t>
  </si>
  <si>
    <t>Volume de água produzido (1.000 m³/ano)</t>
  </si>
  <si>
    <t>Volume de água micromedido (1.000 m³/ano)</t>
  </si>
  <si>
    <t>Volume de água consumido (1.000 m³/ano)</t>
  </si>
  <si>
    <t>Volume de água faturado (1.000 m³/ano)</t>
  </si>
  <si>
    <t>Volume de água tratada por simples desinfecção (1.000 m³/ano)</t>
  </si>
  <si>
    <t>Receita operacional direta total (R$/ano)</t>
  </si>
  <si>
    <t>Receita operacional direta de água (R$/ano)</t>
  </si>
  <si>
    <t>Receita operacional indireta (R$/ano)</t>
  </si>
  <si>
    <t>Arrecadação total (R$/ano)</t>
  </si>
  <si>
    <t>Despesa com pessoal próprio (R$/ano)</t>
  </si>
  <si>
    <t>Despesa com produtos químicos (R$/ano)</t>
  </si>
  <si>
    <t>Despesa com energia elétrica (R$/ano)</t>
  </si>
  <si>
    <t>Despesa com serviços de terceiros (R$/ano)</t>
  </si>
  <si>
    <t>Despesas de Exploração (DEX) (R$/ano)</t>
  </si>
  <si>
    <t>Quantidades de paralisações no sistema de distribuição de água (Paralisações/ano)</t>
  </si>
  <si>
    <t>Quantidade de economias ativas atingidas por paralisações (Economias/ano)</t>
  </si>
  <si>
    <t>Quantidade mínima de amostras para coliformes totais (obrigatórias) (Amostras/ano)</t>
  </si>
  <si>
    <t>Quantidade de amostras para coliformes totais (analisadas) (Amostras/ano)</t>
  </si>
  <si>
    <t>Quantidade de amostras para cloro residual com resultados fora do padrão (Amostras/ano)</t>
  </si>
  <si>
    <t>Quantidade mínima de amostras para turbidez (obrigatórias) (Amostras/ano)</t>
  </si>
  <si>
    <t>Quantidade mínima de amostras para cloro residual (obrigatórias) (Amostras/ano)</t>
  </si>
  <si>
    <t>Quantidade de RDO e RPU coletada pelo agente público (Tonelada/ano)</t>
  </si>
  <si>
    <t>Despesas da Prefeitura durante o ano com todos os serviços do município (R$/ano)</t>
  </si>
  <si>
    <t>Quantidade de coletadores e motoristas de agentes públicos, alocados no serviço de coleta de RDO e RPU (Antigo campo CO029) (Empregados)</t>
  </si>
  <si>
    <t>Quantidade total de trabalhadores remunerados envolvidos nos serviços de manejo de RSU</t>
  </si>
  <si>
    <t>Índice de hidrometração</t>
  </si>
  <si>
    <t>Despesas dos agentes públicos com o serviço de coleta de RDO e RPU (R$/ano)</t>
  </si>
  <si>
    <t>Quantidade de varredores dos agentes públicos, alocados no serviço de varrição (Empregados)</t>
  </si>
  <si>
    <t>Quantidade de empregados dos agentes públicos envolvidos com os serviços de capina e roçada  (Empregados)</t>
  </si>
  <si>
    <t>Percentual da população atendida com frequência diária</t>
  </si>
  <si>
    <t>Percentual da população atendida com frequência de 2 ou 3x por semana</t>
  </si>
  <si>
    <t>Percentual da população atendida com frequência de 1 por 1x semana</t>
  </si>
  <si>
    <r>
      <t xml:space="preserve">Consumo </t>
    </r>
    <r>
      <rPr>
        <i/>
        <sz val="11"/>
        <rFont val="Calibri"/>
        <family val="2"/>
        <scheme val="minor"/>
      </rPr>
      <t>per capita</t>
    </r>
    <r>
      <rPr>
        <sz val="11"/>
        <rFont val="Calibri"/>
        <family val="2"/>
        <scheme val="minor"/>
      </rPr>
      <t xml:space="preserve"> </t>
    </r>
  </si>
  <si>
    <t>Não possui informação</t>
  </si>
  <si>
    <t>Fonte:</t>
  </si>
  <si>
    <t xml:space="preserve">Sistema Nacional de Informação </t>
  </si>
  <si>
    <t>SISTEMA DE INFORMAÇÃO DO PLANO MUNICIPAL DE SANEAMENTO BÁSICO</t>
  </si>
  <si>
    <t>Incidência das análises de cloro residual fora do padrão (%)</t>
  </si>
  <si>
    <t>Índice de conformidade da quantidade de amostras - turbidez (%)</t>
  </si>
  <si>
    <t>Índice de conformidade da quantidade de amostras - coliformes totais (%)</t>
  </si>
  <si>
    <t>Índice de conformidade da quantidade de amostras  - cloro residual (%)</t>
  </si>
  <si>
    <t>INDICADORES SOBRE IMPLEMENTAÇÃO, FISCALIZAÇÃO E REGULAÇÃO DO PMSB</t>
  </si>
  <si>
    <t>SNIS</t>
  </si>
  <si>
    <t>IN003</t>
  </si>
  <si>
    <t>IN005</t>
  </si>
  <si>
    <t>IN006</t>
  </si>
  <si>
    <t>Índice de eficiência do cumprimento das metas (%)</t>
  </si>
  <si>
    <t>Índice de atendimento às ações propostas para as componentes do saneamento (%)</t>
  </si>
  <si>
    <t xml:space="preserve"> Incidência das despesas com o manejo de RSU nas despesas correntes da prefeitura (%)</t>
  </si>
  <si>
    <t>Auto-suficiência financeira da prefeitura com o manejo de RSU (%)</t>
  </si>
  <si>
    <t>Despesa per capita com manejo de RSU em relação à população urbana (R$/hab)</t>
  </si>
  <si>
    <t>Taxa Média Praticada para os Serviços de Drenagem e Manejo das Águas Pluviais Urbanas ( R$/ unidade/ano)</t>
  </si>
  <si>
    <t>INDICADORES DE SUSTENTABILIDADE FINANCEIRA</t>
  </si>
  <si>
    <t xml:space="preserve">IN012 </t>
  </si>
  <si>
    <t>IN011</t>
  </si>
  <si>
    <t>Indicador de desempenho financeiro (%)</t>
  </si>
  <si>
    <t>Receita arrecadada per capita com taxas ou Receita arrecadada per capita com taxas ou outras formas de cobrança (R$/ hab/ano)</t>
  </si>
  <si>
    <t>INDICADORES DE REVISÃO DO PMSB</t>
  </si>
  <si>
    <t>INDICADORES DE SAÚDE</t>
  </si>
  <si>
    <t>Taxa de incidência de dengue, zika e chikungunya</t>
  </si>
  <si>
    <t>Taxa de incidência de Esquistossomose</t>
  </si>
  <si>
    <t>Taxa de incidência de Hepatite A</t>
  </si>
  <si>
    <t>Taxa de incidência de Leptospirose</t>
  </si>
  <si>
    <t>AGUA I -INDICADORES DE ATENDIMENTO</t>
  </si>
  <si>
    <t xml:space="preserve">AGUA II - CONSUMOS MENSAIS DE AGUA  </t>
  </si>
  <si>
    <t>AGUA III - CONTROLE DA QUALIDADE DA ÁGUA</t>
  </si>
  <si>
    <t xml:space="preserve">AGUA IV - INDICADORES FINACEIROS </t>
  </si>
  <si>
    <t>AGUA V - INDICADORES DE UNIVERSALIZAÇÃO</t>
  </si>
  <si>
    <t>IN023</t>
  </si>
  <si>
    <t>IN055</t>
  </si>
  <si>
    <t>IN022</t>
  </si>
  <si>
    <t>IN075</t>
  </si>
  <si>
    <t>Índice de atendimento urbano de água</t>
  </si>
  <si>
    <t>Índice de atendimento total de água</t>
  </si>
  <si>
    <t>Consumo médio per capita de água</t>
  </si>
  <si>
    <t>Incidência das análises de cloro residual fora do padrão</t>
  </si>
  <si>
    <t>Índice de macromedição</t>
  </si>
  <si>
    <t>AGUA VI - INDICADORES DE QUALIDADE, EFICIÊNCIA, PARTICIPAÇÃO E CONTROLE SOCIAL</t>
  </si>
  <si>
    <t>ISS</t>
  </si>
  <si>
    <t>IN049</t>
  </si>
  <si>
    <t>IN009</t>
  </si>
  <si>
    <t xml:space="preserve">IN073 </t>
  </si>
  <si>
    <t>Índice de satisfação dos serviços</t>
  </si>
  <si>
    <t>Índice de perdas na distribuição</t>
  </si>
  <si>
    <t>Economias atingidas por intermitências</t>
  </si>
  <si>
    <t>AGUA VI - EMERGÊNCIA E CONTINGÊNCIA</t>
  </si>
  <si>
    <t>ICE</t>
  </si>
  <si>
    <t>Índice de Contingência e Emergência</t>
  </si>
  <si>
    <t>DESCRIÇÃO</t>
  </si>
  <si>
    <t>INDICADORES DE UNIVERSALIZAÇÃO</t>
  </si>
  <si>
    <t>Índice de perdas na distribuição (%)</t>
  </si>
  <si>
    <t>Índice de hidrometração (%)</t>
  </si>
  <si>
    <t>Economias atingidas por intermitências (econ./interrup.)</t>
  </si>
  <si>
    <t>Índice de satisfação dos serviços (%)</t>
  </si>
  <si>
    <t>Índice de atendimento urbano de água (%)</t>
  </si>
  <si>
    <t>Índice de atendimento total de água (%)</t>
  </si>
  <si>
    <t>Consumo médio per capita de água (l/hab)</t>
  </si>
  <si>
    <t>Índice de Contingência e Emergência (%)</t>
  </si>
  <si>
    <t>Índice de perdas faturamento (%)</t>
  </si>
  <si>
    <t>Pop_Tot</t>
  </si>
  <si>
    <t>Pop_Urb</t>
  </si>
  <si>
    <t>IN023_AE</t>
  </si>
  <si>
    <t>AG002</t>
  </si>
  <si>
    <t>AG003</t>
  </si>
  <si>
    <t>AG004</t>
  </si>
  <si>
    <t>AG005</t>
  </si>
  <si>
    <t>IN052_AE</t>
  </si>
  <si>
    <t>QD002</t>
  </si>
  <si>
    <t>QD004</t>
  </si>
  <si>
    <t>IN009_AE</t>
  </si>
  <si>
    <t>IN013_AE</t>
  </si>
  <si>
    <t>Populacao total (hab)</t>
  </si>
  <si>
    <t>Pop. Urbana (hab)</t>
  </si>
  <si>
    <t>Populacao atendida (hab)</t>
  </si>
  <si>
    <t>Quantidade de ligacoes ativas (ligações)</t>
  </si>
  <si>
    <t>Quantidade de economias ativas de água (economias)</t>
  </si>
  <si>
    <t>Quantidade de ligações ativas de água micromedidas   (ligações)</t>
  </si>
  <si>
    <t>IN022_AE</t>
  </si>
  <si>
    <t>AG006</t>
  </si>
  <si>
    <t>AG008</t>
  </si>
  <si>
    <t>AG010</t>
  </si>
  <si>
    <t>AG015</t>
  </si>
  <si>
    <t>QD007</t>
  </si>
  <si>
    <t>QD019</t>
  </si>
  <si>
    <t>QD020</t>
  </si>
  <si>
    <t>QD028</t>
  </si>
  <si>
    <t xml:space="preserve">QD027 </t>
  </si>
  <si>
    <t>IN075_AE</t>
  </si>
  <si>
    <t>IN079_AE</t>
  </si>
  <si>
    <t>IN080_AE</t>
  </si>
  <si>
    <t>IN085_AE</t>
  </si>
  <si>
    <t>FN001</t>
  </si>
  <si>
    <t>FN002</t>
  </si>
  <si>
    <t>FN004</t>
  </si>
  <si>
    <t>FN006</t>
  </si>
  <si>
    <t>FN010</t>
  </si>
  <si>
    <t>FN011</t>
  </si>
  <si>
    <t>FN013</t>
  </si>
  <si>
    <t>FN014</t>
  </si>
  <si>
    <t>FN015</t>
  </si>
  <si>
    <t>ES001</t>
  </si>
  <si>
    <t>IN024_AE</t>
  </si>
  <si>
    <t>IN016_AE</t>
  </si>
  <si>
    <t>Índice de atendimento de esgoto (%)</t>
  </si>
  <si>
    <t>Indice de tratamento do esgoto  (%)</t>
  </si>
  <si>
    <t>ESGOTO I - INDICADOR DE ATENDIMENTO</t>
  </si>
  <si>
    <t>Percentual da população atendida com serviços de esgoto sanitário (%)</t>
  </si>
  <si>
    <t>Eficiência do sistema de esgotamento sanitário (%)</t>
  </si>
  <si>
    <t>Índice de atendimento ao tratamento de esgoto sanitário individualizado na zona rural</t>
  </si>
  <si>
    <t>Índice de atendimento urbano</t>
  </si>
  <si>
    <t>Índice de tratamento de esgoto</t>
  </si>
  <si>
    <t>Índice de coleta de esgoto</t>
  </si>
  <si>
    <t>IN024</t>
  </si>
  <si>
    <t xml:space="preserve">IN016 </t>
  </si>
  <si>
    <t>IN015</t>
  </si>
  <si>
    <t>ESGOTO III - CONTROLE DA EFICIÊNCIA</t>
  </si>
  <si>
    <t xml:space="preserve">IN082 </t>
  </si>
  <si>
    <t>DES</t>
  </si>
  <si>
    <t>Extravasamentos de esgotos por extensão de rede</t>
  </si>
  <si>
    <t xml:space="preserve">Índice de Déficit no Esgotamento Sanitário </t>
  </si>
  <si>
    <t>Índice de coleta de esgoto (%)</t>
  </si>
  <si>
    <t>ESGOTO I - INDICADORES DE UNIVERSALIZAÇÃO</t>
  </si>
  <si>
    <t>ESGOTO III - INDICADORES DE QUALIDADE, EFICIÊNCIA, PARTICIPAÇÃO E CONTROLE SOCIAL</t>
  </si>
  <si>
    <t>Índice de Déficit no Esgotamento Sanitário  (%)</t>
  </si>
  <si>
    <t>Extravasamentos de esgotos por extensão de rede (extrav/Km)</t>
  </si>
  <si>
    <t>ESGOTO III  - EMERGÊNCIA E CONTINGÊNCIA</t>
  </si>
  <si>
    <t>CONTROLE DA EFICIÊNCIA, INDICADORES DE QUALIDADE, EFICIÊNCIA, PARTICIPAÇÃO,CONTROLE SOCIAL E CONTINGÊNCIA E EMERGÊNCIA</t>
  </si>
  <si>
    <t>Sistema Nacional de Informação e Indicadores de Desempenho ( Produto H)</t>
  </si>
  <si>
    <t>Índice de Pontos de alagamento e inundações sanados</t>
  </si>
  <si>
    <t>IN0102</t>
  </si>
  <si>
    <t>Indicador de Limpeza de Desobstrução da Rede de Drenagem</t>
  </si>
  <si>
    <t>IN020</t>
  </si>
  <si>
    <t>Taxa de Cobertura de Pavimentação e Meio-Fio na Área Urbana do Município (%)</t>
  </si>
  <si>
    <t>IN021</t>
  </si>
  <si>
    <t>Taxa de Cobertura do Sistema de Macrodrenagem na Área Urbana do Município (%)</t>
  </si>
  <si>
    <t>DRENAGEM I - INDICADOR DE UNIVERSALIZAÇÃO</t>
  </si>
  <si>
    <t>IN040</t>
  </si>
  <si>
    <t xml:space="preserve"> Parcela de Domicílios em Situação de Risco de Inundação (%)</t>
  </si>
  <si>
    <t>DRENAGEM I - INDICADORES DE QUALIDADE, EFICIÊNCIA, PARTICIPAÇÃO E CONTROLE SOCIAL</t>
  </si>
  <si>
    <t>DRENAGEM II - INFRAESTRUTURA</t>
  </si>
  <si>
    <t>DRENAGEM II - EMERGÊNCIA E CONTINGÊNCIA</t>
  </si>
  <si>
    <t>EMERGÊNCIA E CONTINGÊNCIA</t>
  </si>
  <si>
    <t>IN016</t>
  </si>
  <si>
    <t>IN030</t>
  </si>
  <si>
    <t>IN026</t>
  </si>
  <si>
    <t>IN029</t>
  </si>
  <si>
    <t>RU1</t>
  </si>
  <si>
    <t>Taxa de cobertura do serviço de coleta de RDO em relação à população urbana (%)</t>
  </si>
  <si>
    <t>Taxa de cobertura do serviço de coleta seletiva porta-a-porta em relação à população urbana do município</t>
  </si>
  <si>
    <t>Porcentagem de cobertura de coleta de resíduos compostáveis (úmidos) (%)</t>
  </si>
  <si>
    <t>Índice de unidade de saúde com destinação adequada dos RSS (%)</t>
  </si>
  <si>
    <t>Índice de cobertura rural do serviço de coleta de RDO (%)</t>
  </si>
  <si>
    <t>Taxa de resíduos sólidos da construção civil (RCC) coletada pela prefeitura em relação à quantidade total coletada (%)</t>
  </si>
  <si>
    <t>Massa de RCC per capita em relação à população urbana (kg/hab.dia)</t>
  </si>
  <si>
    <t>Índice de catadores organizados em relação ao número total de catadores</t>
  </si>
  <si>
    <t>Índice de depósitos irregulares por mês (qtd de depositos/mês)</t>
  </si>
  <si>
    <t>Eficiência Física do Serviço de Coleta de Resíduos Urbanos (%)</t>
  </si>
  <si>
    <t>Índice de satisfação dos serviços  (%)</t>
  </si>
  <si>
    <t>RESÍDUO II - INDICADORES DE QUALIDADE, EFICIÊNCIA, PARTICIPAÇÃO E CONTROLE SOCIAL</t>
  </si>
  <si>
    <t>RESÍDUO II - EMERGÊNCIA E CONTINGÊNCIA</t>
  </si>
  <si>
    <t>RESÍDUO II - VOLUME MÉDIO ENCAMINHADO A DISPOSIÇÃO FINAL</t>
  </si>
  <si>
    <t>RESÍDUO I - INDICADORES DE UNIVERSALIZAÇÃO</t>
  </si>
  <si>
    <t>RESÍDUO I -INDICADORES DE ATENDIMENTO</t>
  </si>
  <si>
    <t>POP_TOT</t>
  </si>
  <si>
    <t>CO116</t>
  </si>
  <si>
    <t>CO134</t>
  </si>
  <si>
    <t>CO135</t>
  </si>
  <si>
    <t>CO136</t>
  </si>
  <si>
    <t>CO206</t>
  </si>
  <si>
    <t>FN223</t>
  </si>
  <si>
    <t>TB001</t>
  </si>
  <si>
    <t>TB003</t>
  </si>
  <si>
    <t>TB005</t>
  </si>
  <si>
    <t>TB015</t>
  </si>
  <si>
    <t>RESÍDUO I - INDICADORES DE ATENDIMENTO  E UNIVERSALIZAÇÃO</t>
  </si>
  <si>
    <t>RESÍDUO II - VOLUME MÉDIO ENCAMINHADO A DISPOSIÇÃO FINAL                                                                                                                                                                                                                                                                                                                                                         INDICADORES DE QUALIDADE, EFICIÊNCIA, PARTICIPAÇÃO, CONTROLE SOCIAL, EMERGÊNCIA E CONTINGÊNCIA</t>
  </si>
  <si>
    <t xml:space="preserve">INDICADORES DE QUALIDADE, EFICIÊNCIA, PARTICIPAÇÃO, CONTROLE SOCIAL E CONTINGÊNCIA E EMERGÊNCIA </t>
  </si>
  <si>
    <t>PONTE ALTA DO TOCANTINS - TO</t>
  </si>
  <si>
    <t>INDICADORES DO ABASTECIMENTO DE ÁGUA  DE PONTE ALTA DO TOCANTINS - TO</t>
  </si>
  <si>
    <t xml:space="preserve"> ESGOTAMENTO SANITÁRIO DE PONTE ALTA DO TOCANTINS - TO</t>
  </si>
  <si>
    <t xml:space="preserve"> DRENAGEM URBANA E MANEJO DE ÁGUAS PLUVIAIS DE PONTE ALTA DO TOCANTINS - TO</t>
  </si>
  <si>
    <t>LIMPEZA URBANA E MANEJO DE RESÍDUOS SÓLIDOS DE PONTE ALTA DO TOCANTINS- TO</t>
  </si>
  <si>
    <t>INDICADORES SOBRE IMPLEMENTAÇÃO, FISCALIZAÇÃO E REGULAÇÃO DO PMSB DE PONTE ALTA DO TOCANTINS - TO</t>
  </si>
  <si>
    <t>SUSTENTABILIDADE FINANCEIRA DO PMSB DE PONTE ALTA DO TOCANTINS - TO</t>
  </si>
  <si>
    <t>INDICADORES DE REVISÃO DO PMSB DE PONTE ALTA DO TOCANTINS - TO</t>
  </si>
  <si>
    <t>Índice de avaliação do período de revisão do PMSB de Ponte Alta do Tocantins (adequado/inadequado)</t>
  </si>
  <si>
    <t>INDICADORES DE SAÚDE DO PMSB DE PONTE ALTA DO TOCANTINS - TO</t>
  </si>
  <si>
    <t>SISTEMA DE INFORMAÇÃO DE ABASTECIMENTO DE ÁGUA                                                                                                        INDICADORES QUE AVALIAM O CONSUMO MENSAL DO ABASTECIMENTO DE ÁGUA                                                                                                                                                                          SISTEMA DE ABASTECIMENTO DE AGUA DE PONTE ALTA DO TOCANTINS - TO</t>
  </si>
  <si>
    <t>SISTEMA DE INFORMAÇÃO DE ABASTECIMENTO DE ÁGUA                                                                                                        INDICADORES QUE AVALIAM O CONTROLE DA QUALIDADE DA ÁGUA DO ABASTECIMENTO DE ÁGUA                                                                                                                                                                          SISTEMA DE ABASTECIMENTO DE AGUA DE PONTE ALTA DO TOCANTINS - TO</t>
  </si>
  <si>
    <t>SISTEMA DE INFORMAÇÃO DE ABASTECIMENTO DE ÁGUA                                                                                                        INDICADORES QUE AVALIAM O CONTROLE FINANCEIRO DO ABASTECIMENTO DE ÁGUA                                                                                                                                                                          SISTEMA DE ABASTECIMENTO DE AGUA DE PONTE ALTA DO TOCANTINS - TO</t>
  </si>
  <si>
    <t>SISTEMA DE INFORMAÇÃO DE ABASTECIMENTO DE ÁGUA                                                                                                        INDICADORES QUE AVALIAM O ATENDIMENTO DO ABASTECIMENTO DE ÁGUA                                                                                                                                                                          SISTEMA DE ABASTECIMENTO DE AGUA DE PONTE ALTA DE TOCANTINS - TO</t>
  </si>
  <si>
    <t>SISTEMA DE INFORMAÇÃO DE ABASTECIMENTO DE ÁGUA                                                                                 INDICADORES QUE AVALIAM A UNIVERSALIZAÇÃO DO ABASTECIMENTO DE ÁGUA                                                                                     SISTEMA DE ABASTECIMENTO DE AGUA DE PONTE ALTA DO TOCANTINS- TO</t>
  </si>
  <si>
    <t>SISTEMA DE INFORMAÇÃO DE ABASTECIMENTO DE ÁGUA                                                                                 INDICADORES QUE AVALIAM A INDICADORES DE QUALIDADE, EFICIÊNCIA, PARTICIPAÇÃO, CONTROLE SOCIAL E CONTINGÊNCIA E MERGÊNCIA DO ABASTECIMENTO DE ÁGUA                                                                                                                       SISTEMA DE ABASTECIMENTO DE AGUA DE PONTE ALTA DO TOCANTINS- TO</t>
  </si>
  <si>
    <t>SISTEMA DE INFORMAÇÃO DE ESGOTAMENTO SANITÁRIO                                                                                 INDICADORES QUE AVALIAM O ATENDIMENTO DO ESGOTAMENTO SANITÁRIO                                                                                                                    SISTEMA DE ESGOTAMENTO SANITÁRIO DE PONTE ALTA DO TOCANTINS - TO</t>
  </si>
  <si>
    <t>SISTEMA DE INFORMAÇÃO DE DRENAGEM URBANA                                                                               INDICADORES QUE AVALIAM UNIVERSALIZAÇÃO, QUALIDADE, EFICIENCIA E PARTICIÁÇÃO SOCIAL NA DRENAGEM URBANA                                                                                                                    SISTEMA DE DRENAGEM URBANA DE PONTE DE ALTA DO TOCANTINS - TO</t>
  </si>
  <si>
    <t>SISTEMA DE INFORMAÇÃO DE DRENAGEM URBANA                                                                                 INDICADORES QUE AVALIAM A INFRAESTRUTURA, EMERGÊNCIA E CONTINGÊNCIA DA DRENAGEM URBANA                                                                                                                    SISTEMA DE DRENAGEM URBANA DE PONTE DE ALTA DO TOCANTINS  - TO</t>
  </si>
  <si>
    <t>SISTEMA DE INFORMAÇÃO DE LIMPEZA URBANA E MANEJO DOS RESÍDUOS SÓLIDOS                                                                                 INDICADORES QUE AVALIAM ATENDIMENTO E UNIVERSALIZAÇÃO DA LIMPEZA URBANA E MANEJO DOS RESÍDUOS SÓLIDOS                                                                                                                  SISTEMA DE LIMPEZA URBANA E MANEJO DOS RESÍDUOS SÓLIDOS DE PONTE DE ALTA DO TOCANTINS  - TO</t>
  </si>
  <si>
    <t>SISTEMA DE INFORMAÇÃO DE LIMPEZA URBANA E MANEJO DOS RESÍDUOS SÓLIDOS                                                                                 INDICADORES QUE AVALIAM O VOLUME COLETADO DE RESÍDUOS E INDICADORES DE QUALIDADE, EFICIÊNCIA, PARTICIPAÇÃO, CONTROLE SOCIAL, EMERGÊNCIA E CONSINTÊNCIA DA LIMPEZA URBANA E MANEJO DOS RESÍDUOS SÓLIDOS                                                                                                                    SISTEMA DE  LIMPEZA URBANA E MANEJO DOS RESÍDUOS SÓLIDOS DE PONTE DE ALTA DO TOCANTINS  - TO</t>
  </si>
  <si>
    <t>SISTEMA DE INFORMAÇÃO DA IMPLEMENTAÇÃO DO PMSB                                                                                 INDICADORES QUE AVALIAM A IMPLEMENTAÇÃO DO PMSB                                                                                                                    SISTEMA DE  IMPLEMENTAÇÃO DO PMSB DE PONTE DE ALTA DO TOCANTINS  - TO</t>
  </si>
  <si>
    <t>SISTEMA DE INFORMAÇÃO DA REVISÃO DO PMSB                                                                                 INDICADORES QUE AVALIAM A PERIODICIDADE DE REVISÃO DO PMSB                                                                                                                    SISTEMA DE  REVISÃO DO PMSB DE PONTE ALTA DO TOCANTINS - TO</t>
  </si>
  <si>
    <t>SISTEMA DE INFORMAÇÃO DOS INDICADORES DE SAÚDE DO PMSB                                                                                 INDICADORES QUE AVALIAM A SAÚDE DA POPULAÇÃO EM RELAÇÃO A IMPLANTAÇÃO DO PMSB                                                                                                                    SISTEMA DE INDICADORES DE SAÚDE DO PMSB DE PONTE ALTA DO TOCANTINS - TO</t>
  </si>
  <si>
    <t>O Sistema de Informação referente a componente Abastecimento de Água do município de Ponte Alta do Tocantins é composto por esta aba resumo que possui como finalidade facilitar sua pesquisa de acordo com o ano de interesse. Os dados disponibilizados encontram-se distribuídos nas abas Água I à Água VI.</t>
  </si>
  <si>
    <t>O Sistema de Informação referente a componente Esgotamento Sanitário do município de  Ponte Alta do Tocantins é composto por esta aba resumo que possui como finalidade facilitar sua pesquisa de acordo com o ano de interesse. Os dados disponibilizados encontram-se distribuídos nas abas Esgoto I à Esgoto III.</t>
  </si>
  <si>
    <t>O Sistema de Informação referente a componente Drenagem Urbana do município de  Ponte Alta do Tocantins é composto por esta aba resumo que possui como finalidade facilitar sua pesquisa de acordo com o ano de interesse. Os dados disponibilizados encontram-se distribuídos nas abas Drenagem I à Drenagem II.</t>
  </si>
  <si>
    <t>O Sistema de Informação referente a componente Resíduos Sólidos do município de  Ponte Alta do Tocantins é composto por esta aba resumo que possui como finalidade facilitar sua pesquisa de acordo com o ano de interesse. Os dados disponibilizados encontram-se distribuídos nas abas Resíduo I à Resíduo II.</t>
  </si>
  <si>
    <t>O Sistema de Informação referente a componente Implantação do PMSB do município de  Ponte Alta do Tocantins é composto por esta aba resumo que possui como finalidade facilitar sua pesquisa de acordo com o ano de interesse. Os dados disponibilizados encontram-se distribuídos na aba Implantação PMSB I.</t>
  </si>
  <si>
    <t>O Sistema de Informação referente a componente Sustentabilidade Financeira do município de  Ponte Alta do Tocantins é composto por esta aba resumo que possui como finalidade facilitar sua pesquisa de acordo com o ano de interesse. Os dados disponibilizados encontram-se distribuídos na aba Sustentabilidade I</t>
  </si>
  <si>
    <t>O Sistema de Informação referente a componente Revisão do PMSB do município de  Ponte Alta do Tocantins é composto por esta aba resumo que possui como finalidade facilitar sua pesquisa de acordo com o ano de interesse. Os dados disponibilizados encontram-se distribuídos na aba Revisão PMSB I</t>
  </si>
  <si>
    <t>O Sistema de Informação referente a componente Indicadores de Saúde do PMSB do município de Ponte Alta do Tocantins é composto por esta aba resumo que possui como finalidade facilitar sua pesquisa de acordo com o ano de interesse. Os dados disponibilizados encontram-se distribuídos na aba Saúde I</t>
  </si>
  <si>
    <t>ESGOTO II - VOLUME COLETADO E TRATADO MENSAL DE ESGOTO DE Ponte Alta do Tocantins - TO</t>
  </si>
  <si>
    <t>SISTEMA DE INFORMAÇÃO DE ESGOTAMENTO SANITÁRIO                                                                                 INDICADORES QUE AVALIAM O VOLUME COLETADO NO ESGOTAMENTO SANITÁRIO                                                                                                                    SISTEMA DE ESGOTAMENTO SANITÁRIO DE PONTE ALTA DO TOCANTINS - TO</t>
  </si>
  <si>
    <t>ESGOTO II - VOLUME COLETADO E TRATADO MENSAL DE ESGOTO DE PONTE ALTA DO TOCANTINS - TO</t>
  </si>
  <si>
    <t>SISTEMA DE INFORMAÇÃO DE ESGOTAMENTO SANITÁRIO                                                                                 INDICADORES QUE AVALIAM O CONTROLE DE EFICIÊNCIA, INDICADORES DE QUALIDADE, EFICIÊNCIA, PARTICIPAÇÃO, CONTROLE SOCIAL  E CONTINGÊNCIA E EMERGÊNCIA DO ESGOTAMENTO SANITÁRIO                                                                                                                    SISTEMA DE ESGOTAMENTO SANITÁRIO DE PONTE ALTA DO TOCANTINS - TO</t>
  </si>
  <si>
    <t>SISTEMA DE INFORMAÇÃO DA SUSTENTABILIDADE FINANCEIRA DO PMSB                                                                                 INDICADORES QUE AVALIAM A IMPLEMENTAÇÃO DA SUSTENTABILIDADE FINANCEIRA DO PMSB                                                                                                                    SISTEMA DE  SUSTENTABILIDADE FINANCEIRA DO PMSB DE PONTE ALTA DO TOCANTINS - TO</t>
  </si>
  <si>
    <t>DRENAGEM I - INDICADOR DE UNIVERSALIZAÇÃO, QUALIDADE, EFICIÊNCIA E PARTICIPAÇÃO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</si>
</sst>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17" applyNumberFormat="0" applyAlignment="0" applyProtection="0"/>
    <xf numFmtId="0" fontId="22" fillId="7" borderId="18" applyNumberFormat="0" applyAlignment="0" applyProtection="0"/>
    <xf numFmtId="0" fontId="23" fillId="7" borderId="17" applyNumberFormat="0" applyAlignment="0" applyProtection="0"/>
    <xf numFmtId="0" fontId="24" fillId="0" borderId="19" applyNumberFormat="0" applyFill="0" applyAlignment="0" applyProtection="0"/>
    <xf numFmtId="0" fontId="25" fillId="8" borderId="20" applyNumberFormat="0" applyAlignment="0" applyProtection="0"/>
    <xf numFmtId="0" fontId="3" fillId="0" borderId="0" applyNumberFormat="0" applyFill="0" applyBorder="0" applyAlignment="0" applyProtection="0"/>
    <xf numFmtId="0" fontId="13" fillId="9" borderId="21" applyNumberFormat="0" applyFont="0" applyAlignment="0" applyProtection="0"/>
    <xf numFmtId="0" fontId="26" fillId="0" borderId="0" applyNumberFormat="0" applyFill="0" applyBorder="0" applyAlignment="0" applyProtection="0"/>
    <xf numFmtId="0" fontId="1" fillId="0" borderId="22" applyNumberFormat="0" applyFill="0" applyAlignment="0" applyProtection="0"/>
    <xf numFmtId="0" fontId="27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27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7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7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7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27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</cellStyleXfs>
  <cellXfs count="22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left"/>
    </xf>
    <xf numFmtId="0" fontId="0" fillId="0" borderId="0" xfId="0" applyFill="1"/>
    <xf numFmtId="3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2" borderId="0" xfId="0" applyFill="1" applyBorder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3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/>
    <xf numFmtId="0" fontId="4" fillId="2" borderId="7" xfId="0" applyFont="1" applyFill="1" applyBorder="1" applyAlignment="1"/>
    <xf numFmtId="0" fontId="0" fillId="2" borderId="8" xfId="0" applyFill="1" applyBorder="1"/>
    <xf numFmtId="3" fontId="0" fillId="2" borderId="1" xfId="0" applyNumberForma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2" borderId="0" xfId="0" applyNumberFormat="1" applyFill="1" applyBorder="1"/>
    <xf numFmtId="0" fontId="0" fillId="0" borderId="1" xfId="0" applyBorder="1"/>
    <xf numFmtId="0" fontId="29" fillId="0" borderId="0" xfId="0" applyFont="1"/>
    <xf numFmtId="0" fontId="32" fillId="2" borderId="0" xfId="0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0" borderId="0" xfId="0" applyFont="1"/>
    <xf numFmtId="3" fontId="30" fillId="0" borderId="0" xfId="0" applyNumberFormat="1" applyFont="1"/>
    <xf numFmtId="3" fontId="33" fillId="2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vertical="center"/>
    </xf>
    <xf numFmtId="3" fontId="31" fillId="2" borderId="10" xfId="0" applyNumberFormat="1" applyFont="1" applyFill="1" applyBorder="1" applyAlignment="1"/>
    <xf numFmtId="0" fontId="31" fillId="2" borderId="10" xfId="0" applyFont="1" applyFill="1" applyBorder="1" applyAlignment="1"/>
    <xf numFmtId="0" fontId="29" fillId="0" borderId="4" xfId="0" applyFont="1" applyBorder="1"/>
    <xf numFmtId="0" fontId="28" fillId="2" borderId="11" xfId="0" applyFont="1" applyFill="1" applyBorder="1" applyAlignment="1"/>
    <xf numFmtId="3" fontId="31" fillId="2" borderId="12" xfId="0" applyNumberFormat="1" applyFont="1" applyFill="1" applyBorder="1" applyAlignment="1"/>
    <xf numFmtId="0" fontId="31" fillId="2" borderId="12" xfId="0" applyFont="1" applyFill="1" applyBorder="1" applyAlignment="1"/>
    <xf numFmtId="0" fontId="29" fillId="0" borderId="5" xfId="0" applyFont="1" applyBorder="1"/>
    <xf numFmtId="3" fontId="0" fillId="35" borderId="2" xfId="0" applyNumberFormat="1" applyFill="1" applyBorder="1"/>
    <xf numFmtId="3" fontId="0" fillId="35" borderId="3" xfId="0" applyNumberFormat="1" applyFill="1" applyBorder="1"/>
    <xf numFmtId="0" fontId="28" fillId="35" borderId="1" xfId="0" applyFont="1" applyFill="1" applyBorder="1" applyAlignment="1">
      <alignment horizontal="center" vertical="center"/>
    </xf>
    <xf numFmtId="0" fontId="28" fillId="34" borderId="1" xfId="0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/>
    </xf>
    <xf numFmtId="3" fontId="30" fillId="0" borderId="0" xfId="0" applyNumberFormat="1" applyFont="1" applyFill="1"/>
    <xf numFmtId="9" fontId="28" fillId="0" borderId="1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34" borderId="1" xfId="0" applyFont="1" applyFill="1" applyBorder="1" applyAlignment="1">
      <alignment horizontal="center" vertical="center"/>
    </xf>
    <xf numFmtId="0" fontId="1" fillId="3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3" fontId="34" fillId="2" borderId="1" xfId="0" applyNumberFormat="1" applyFont="1" applyFill="1" applyBorder="1" applyAlignment="1">
      <alignment horizontal="center" vertical="center" wrapText="1"/>
    </xf>
    <xf numFmtId="3" fontId="31" fillId="0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34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34" borderId="2" xfId="0" applyFont="1" applyFill="1" applyBorder="1" applyAlignment="1">
      <alignment horizontal="center" vertical="center"/>
    </xf>
    <xf numFmtId="0" fontId="29" fillId="34" borderId="3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3" fontId="29" fillId="0" borderId="0" xfId="0" applyNumberFormat="1" applyFont="1"/>
    <xf numFmtId="0" fontId="30" fillId="0" borderId="1" xfId="0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3" fontId="0" fillId="0" borderId="1" xfId="0" applyNumberForma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0" xfId="0" applyFont="1" applyAlignment="1">
      <alignment horizontal="center"/>
    </xf>
    <xf numFmtId="4" fontId="36" fillId="0" borderId="1" xfId="0" applyNumberFormat="1" applyFont="1" applyBorder="1" applyAlignment="1">
      <alignment horizontal="center"/>
    </xf>
    <xf numFmtId="4" fontId="30" fillId="2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28" fillId="36" borderId="1" xfId="0" applyFont="1" applyFill="1" applyBorder="1" applyAlignment="1">
      <alignment horizontal="center" vertical="center"/>
    </xf>
    <xf numFmtId="0" fontId="1" fillId="35" borderId="1" xfId="0" applyFont="1" applyFill="1" applyBorder="1" applyAlignment="1">
      <alignment horizontal="center" vertical="center"/>
    </xf>
    <xf numFmtId="3" fontId="1" fillId="35" borderId="1" xfId="0" applyNumberFormat="1" applyFont="1" applyFill="1" applyBorder="1" applyAlignment="1">
      <alignment horizontal="center"/>
    </xf>
    <xf numFmtId="3" fontId="28" fillId="35" borderId="1" xfId="0" applyNumberFormat="1" applyFont="1" applyFill="1" applyBorder="1" applyAlignment="1">
      <alignment horizontal="center" vertical="center"/>
    </xf>
    <xf numFmtId="0" fontId="28" fillId="36" borderId="3" xfId="0" applyFont="1" applyFill="1" applyBorder="1" applyAlignment="1">
      <alignment horizontal="center" vertical="center"/>
    </xf>
    <xf numFmtId="3" fontId="1" fillId="35" borderId="1" xfId="0" applyNumberFormat="1" applyFont="1" applyFill="1" applyBorder="1" applyAlignment="1">
      <alignment horizontal="center" vertical="center"/>
    </xf>
    <xf numFmtId="3" fontId="28" fillId="35" borderId="1" xfId="0" applyNumberFormat="1" applyFont="1" applyFill="1" applyBorder="1" applyAlignment="1">
      <alignment horizontal="center"/>
    </xf>
    <xf numFmtId="0" fontId="1" fillId="36" borderId="6" xfId="0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0" fontId="0" fillId="35" borderId="1" xfId="0" applyFill="1" applyBorder="1" applyAlignment="1">
      <alignment horizontal="center" vertical="center"/>
    </xf>
    <xf numFmtId="0" fontId="1" fillId="35" borderId="1" xfId="0" applyFont="1" applyFill="1" applyBorder="1" applyAlignment="1">
      <alignment horizontal="center"/>
    </xf>
    <xf numFmtId="0" fontId="9" fillId="35" borderId="1" xfId="0" applyFont="1" applyFill="1" applyBorder="1" applyAlignment="1">
      <alignment horizontal="center" vertical="center" wrapText="1"/>
    </xf>
    <xf numFmtId="0" fontId="28" fillId="35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0" fillId="2" borderId="0" xfId="0" applyFill="1"/>
    <xf numFmtId="0" fontId="29" fillId="2" borderId="0" xfId="0" applyFont="1" applyFill="1"/>
    <xf numFmtId="3" fontId="31" fillId="35" borderId="1" xfId="0" applyNumberFormat="1" applyFont="1" applyFill="1" applyBorder="1" applyAlignment="1">
      <alignment horizontal="center"/>
    </xf>
    <xf numFmtId="0" fontId="28" fillId="36" borderId="1" xfId="0" applyFont="1" applyFill="1" applyBorder="1" applyAlignment="1">
      <alignment vertical="center"/>
    </xf>
    <xf numFmtId="0" fontId="31" fillId="36" borderId="1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3" fontId="28" fillId="38" borderId="1" xfId="0" applyNumberFormat="1" applyFont="1" applyFill="1" applyBorder="1" applyAlignment="1">
      <alignment horizontal="center" vertical="center"/>
    </xf>
    <xf numFmtId="0" fontId="30" fillId="38" borderId="1" xfId="0" applyFont="1" applyFill="1" applyBorder="1" applyAlignment="1">
      <alignment horizontal="center" vertical="center"/>
    </xf>
    <xf numFmtId="0" fontId="28" fillId="35" borderId="3" xfId="0" applyFont="1" applyFill="1" applyBorder="1" applyAlignment="1">
      <alignment horizontal="center" vertical="center"/>
    </xf>
    <xf numFmtId="0" fontId="28" fillId="35" borderId="3" xfId="0" applyFont="1" applyFill="1" applyBorder="1" applyAlignment="1">
      <alignment horizontal="center"/>
    </xf>
    <xf numFmtId="0" fontId="0" fillId="35" borderId="0" xfId="0" applyFill="1" applyAlignment="1">
      <alignment horizontal="left"/>
    </xf>
    <xf numFmtId="3" fontId="1" fillId="35" borderId="3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8" fillId="36" borderId="1" xfId="0" applyFont="1" applyFill="1" applyBorder="1" applyAlignment="1">
      <alignment horizontal="center" vertical="center" wrapText="1"/>
    </xf>
    <xf numFmtId="0" fontId="28" fillId="36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28" fillId="36" borderId="6" xfId="0" applyNumberFormat="1" applyFont="1" applyFill="1" applyBorder="1" applyAlignment="1">
      <alignment horizontal="center" vertical="center" wrapText="1"/>
    </xf>
    <xf numFmtId="3" fontId="28" fillId="36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1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28" fillId="36" borderId="1" xfId="0" applyFont="1" applyFill="1" applyBorder="1" applyAlignment="1">
      <alignment horizontal="center" vertical="center"/>
    </xf>
    <xf numFmtId="3" fontId="28" fillId="36" borderId="1" xfId="0" applyNumberFormat="1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3" fontId="28" fillId="36" borderId="1" xfId="0" applyNumberFormat="1" applyFont="1" applyFill="1" applyBorder="1" applyAlignment="1">
      <alignment horizontal="center" vertical="center"/>
    </xf>
    <xf numFmtId="3" fontId="28" fillId="36" borderId="1" xfId="0" applyNumberFormat="1" applyFont="1" applyFill="1" applyBorder="1" applyAlignment="1">
      <alignment horizontal="center"/>
    </xf>
    <xf numFmtId="3" fontId="28" fillId="36" borderId="6" xfId="0" applyNumberFormat="1" applyFont="1" applyFill="1" applyBorder="1" applyAlignment="1">
      <alignment horizontal="center" vertical="center"/>
    </xf>
    <xf numFmtId="3" fontId="28" fillId="36" borderId="7" xfId="0" applyNumberFormat="1" applyFont="1" applyFill="1" applyBorder="1" applyAlignment="1">
      <alignment horizontal="center" vertical="center"/>
    </xf>
    <xf numFmtId="3" fontId="28" fillId="36" borderId="8" xfId="0" applyNumberFormat="1" applyFont="1" applyFill="1" applyBorder="1" applyAlignment="1">
      <alignment horizontal="center" vertical="center"/>
    </xf>
    <xf numFmtId="0" fontId="1" fillId="36" borderId="6" xfId="0" applyFont="1" applyFill="1" applyBorder="1" applyAlignment="1">
      <alignment horizontal="center" vertical="center"/>
    </xf>
    <xf numFmtId="0" fontId="1" fillId="36" borderId="7" xfId="0" applyFont="1" applyFill="1" applyBorder="1" applyAlignment="1">
      <alignment horizontal="center" vertical="center"/>
    </xf>
    <xf numFmtId="0" fontId="1" fillId="36" borderId="8" xfId="0" applyFont="1" applyFill="1" applyBorder="1" applyAlignment="1">
      <alignment horizontal="center" vertical="center"/>
    </xf>
    <xf numFmtId="3" fontId="1" fillId="36" borderId="6" xfId="0" applyNumberFormat="1" applyFont="1" applyFill="1" applyBorder="1" applyAlignment="1">
      <alignment horizontal="center" vertical="center" wrapText="1"/>
    </xf>
    <xf numFmtId="3" fontId="1" fillId="36" borderId="7" xfId="0" applyNumberFormat="1" applyFont="1" applyFill="1" applyBorder="1" applyAlignment="1">
      <alignment horizontal="center" vertical="center" wrapText="1"/>
    </xf>
    <xf numFmtId="3" fontId="1" fillId="36" borderId="8" xfId="0" applyNumberFormat="1" applyFont="1" applyFill="1" applyBorder="1" applyAlignment="1">
      <alignment horizontal="center" vertical="center" wrapText="1"/>
    </xf>
    <xf numFmtId="0" fontId="1" fillId="36" borderId="1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3" xfId="0" applyFont="1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0" fontId="1" fillId="36" borderId="6" xfId="0" applyFont="1" applyFill="1" applyBorder="1" applyAlignment="1">
      <alignment horizontal="center"/>
    </xf>
    <xf numFmtId="0" fontId="1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3" fontId="31" fillId="36" borderId="6" xfId="0" applyNumberFormat="1" applyFont="1" applyFill="1" applyBorder="1" applyAlignment="1">
      <alignment horizontal="center" vertical="center" wrapText="1"/>
    </xf>
    <xf numFmtId="3" fontId="31" fillId="36" borderId="8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28" fillId="36" borderId="6" xfId="0" applyFont="1" applyFill="1" applyBorder="1" applyAlignment="1">
      <alignment horizontal="center" vertical="center"/>
    </xf>
    <xf numFmtId="0" fontId="28" fillId="36" borderId="7" xfId="0" applyFont="1" applyFill="1" applyBorder="1" applyAlignment="1">
      <alignment horizontal="center" vertical="center"/>
    </xf>
    <xf numFmtId="0" fontId="28" fillId="36" borderId="8" xfId="0" applyFont="1" applyFill="1" applyBorder="1" applyAlignment="1">
      <alignment horizontal="center" vertical="center"/>
    </xf>
    <xf numFmtId="0" fontId="1" fillId="3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8" borderId="9" xfId="0" applyFont="1" applyFill="1" applyBorder="1" applyAlignment="1">
      <alignment horizontal="center" vertical="center" wrapText="1"/>
    </xf>
    <xf numFmtId="0" fontId="1" fillId="38" borderId="10" xfId="0" applyFont="1" applyFill="1" applyBorder="1" applyAlignment="1">
      <alignment horizontal="center" vertical="center" wrapText="1"/>
    </xf>
    <xf numFmtId="0" fontId="1" fillId="38" borderId="4" xfId="0" applyFont="1" applyFill="1" applyBorder="1" applyAlignment="1">
      <alignment horizontal="center" vertical="center" wrapText="1"/>
    </xf>
    <xf numFmtId="0" fontId="1" fillId="38" borderId="23" xfId="0" applyFont="1" applyFill="1" applyBorder="1" applyAlignment="1">
      <alignment horizontal="center" vertical="center" wrapText="1"/>
    </xf>
    <xf numFmtId="0" fontId="1" fillId="38" borderId="0" xfId="0" applyFont="1" applyFill="1" applyBorder="1" applyAlignment="1">
      <alignment horizontal="center" vertical="center" wrapText="1"/>
    </xf>
    <xf numFmtId="0" fontId="1" fillId="38" borderId="13" xfId="0" applyFont="1" applyFill="1" applyBorder="1" applyAlignment="1">
      <alignment horizontal="center" vertical="center" wrapText="1"/>
    </xf>
    <xf numFmtId="0" fontId="1" fillId="38" borderId="11" xfId="0" applyFont="1" applyFill="1" applyBorder="1" applyAlignment="1">
      <alignment horizontal="center" vertical="center" wrapText="1"/>
    </xf>
    <xf numFmtId="0" fontId="1" fillId="38" borderId="12" xfId="0" applyFont="1" applyFill="1" applyBorder="1" applyAlignment="1">
      <alignment horizontal="center" vertical="center" wrapText="1"/>
    </xf>
    <xf numFmtId="0" fontId="1" fillId="38" borderId="5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horizontal="center" vertical="center" wrapText="1"/>
    </xf>
    <xf numFmtId="0" fontId="28" fillId="38" borderId="1" xfId="0" applyFont="1" applyFill="1" applyBorder="1" applyAlignment="1">
      <alignment horizontal="center" vertical="center"/>
    </xf>
    <xf numFmtId="0" fontId="28" fillId="36" borderId="6" xfId="0" applyFont="1" applyFill="1" applyBorder="1" applyAlignment="1">
      <alignment horizontal="center"/>
    </xf>
    <xf numFmtId="0" fontId="28" fillId="36" borderId="7" xfId="0" applyFont="1" applyFill="1" applyBorder="1" applyAlignment="1">
      <alignment horizontal="center"/>
    </xf>
    <xf numFmtId="0" fontId="28" fillId="36" borderId="8" xfId="0" applyFont="1" applyFill="1" applyBorder="1" applyAlignment="1">
      <alignment horizontal="center"/>
    </xf>
    <xf numFmtId="0" fontId="28" fillId="36" borderId="2" xfId="0" applyFont="1" applyFill="1" applyBorder="1" applyAlignment="1">
      <alignment horizontal="center" vertical="center"/>
    </xf>
    <xf numFmtId="0" fontId="28" fillId="36" borderId="3" xfId="0" applyFont="1" applyFill="1" applyBorder="1" applyAlignment="1">
      <alignment horizontal="center" vertical="center"/>
    </xf>
    <xf numFmtId="0" fontId="28" fillId="35" borderId="1" xfId="0" applyFont="1" applyFill="1" applyBorder="1" applyAlignment="1">
      <alignment horizontal="center" vertical="center" wrapText="1"/>
    </xf>
    <xf numFmtId="0" fontId="28" fillId="35" borderId="9" xfId="0" applyFont="1" applyFill="1" applyBorder="1" applyAlignment="1">
      <alignment horizontal="center" vertical="center" wrapText="1"/>
    </xf>
    <xf numFmtId="0" fontId="28" fillId="35" borderId="10" xfId="0" applyFont="1" applyFill="1" applyBorder="1" applyAlignment="1">
      <alignment horizontal="center" vertical="center" wrapText="1"/>
    </xf>
    <xf numFmtId="0" fontId="28" fillId="35" borderId="4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0" fontId="28" fillId="35" borderId="0" xfId="0" applyFont="1" applyFill="1" applyBorder="1" applyAlignment="1">
      <alignment horizontal="center" vertical="center" wrapText="1"/>
    </xf>
    <xf numFmtId="0" fontId="28" fillId="35" borderId="13" xfId="0" applyFont="1" applyFill="1" applyBorder="1" applyAlignment="1">
      <alignment horizontal="center" vertical="center" wrapText="1"/>
    </xf>
    <xf numFmtId="0" fontId="28" fillId="35" borderId="11" xfId="0" applyFont="1" applyFill="1" applyBorder="1" applyAlignment="1">
      <alignment horizontal="center" vertical="center" wrapText="1"/>
    </xf>
    <xf numFmtId="0" fontId="28" fillId="35" borderId="12" xfId="0" applyFont="1" applyFill="1" applyBorder="1" applyAlignment="1">
      <alignment horizontal="center" vertical="center" wrapText="1"/>
    </xf>
    <xf numFmtId="0" fontId="28" fillId="35" borderId="5" xfId="0" applyFont="1" applyFill="1" applyBorder="1" applyAlignment="1">
      <alignment horizontal="center" vertical="center" wrapText="1"/>
    </xf>
    <xf numFmtId="0" fontId="1" fillId="36" borderId="11" xfId="0" applyFont="1" applyFill="1" applyBorder="1" applyAlignment="1">
      <alignment horizontal="center" vertical="center"/>
    </xf>
    <xf numFmtId="0" fontId="1" fillId="36" borderId="12" xfId="0" applyFont="1" applyFill="1" applyBorder="1" applyAlignment="1">
      <alignment horizontal="center" vertical="center"/>
    </xf>
    <xf numFmtId="0" fontId="28" fillId="36" borderId="1" xfId="0" applyFont="1" applyFill="1" applyBorder="1" applyAlignment="1">
      <alignment horizontal="center" wrapText="1"/>
    </xf>
    <xf numFmtId="0" fontId="28" fillId="36" borderId="1" xfId="0" applyFont="1" applyFill="1" applyBorder="1" applyAlignment="1">
      <alignment horizontal="center"/>
    </xf>
    <xf numFmtId="0" fontId="28" fillId="38" borderId="1" xfId="0" applyFont="1" applyFill="1" applyBorder="1" applyAlignment="1">
      <alignment horizontal="center" vertical="center" wrapText="1"/>
    </xf>
    <xf numFmtId="0" fontId="28" fillId="38" borderId="6" xfId="0" applyFont="1" applyFill="1" applyBorder="1" applyAlignment="1">
      <alignment horizontal="center" vertical="center" wrapText="1"/>
    </xf>
    <xf numFmtId="0" fontId="28" fillId="38" borderId="7" xfId="0" applyFont="1" applyFill="1" applyBorder="1" applyAlignment="1">
      <alignment horizontal="center" vertical="center" wrapText="1"/>
    </xf>
    <xf numFmtId="0" fontId="28" fillId="38" borderId="8" xfId="0" applyFont="1" applyFill="1" applyBorder="1" applyAlignment="1">
      <alignment horizontal="center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Porcentagem" xfId="1" builtinId="5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FFE9A3"/>
      <color rgb="FFFFF4D1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a&#250;de - Pesquisa '!A1"/><Relationship Id="rId3" Type="http://schemas.openxmlformats.org/officeDocument/2006/relationships/hyperlink" Target="#'Drenagem - Pesquisa'!A1"/><Relationship Id="rId7" Type="http://schemas.openxmlformats.org/officeDocument/2006/relationships/hyperlink" Target="#'Revis&#227;o PMSB - Pesquisa'!A1"/><Relationship Id="rId2" Type="http://schemas.openxmlformats.org/officeDocument/2006/relationships/hyperlink" Target="#'Esgoto - Pesquisa'!A1"/><Relationship Id="rId1" Type="http://schemas.openxmlformats.org/officeDocument/2006/relationships/hyperlink" Target="#'Agua - Pesquisa'!A1"/><Relationship Id="rId6" Type="http://schemas.openxmlformats.org/officeDocument/2006/relationships/hyperlink" Target="#'Sustentabilidade - Pesquisa'!A1"/><Relationship Id="rId5" Type="http://schemas.openxmlformats.org/officeDocument/2006/relationships/hyperlink" Target="#'Implanta&#231;&#227;o PMSB - Pesquisa '!A1"/><Relationship Id="rId4" Type="http://schemas.openxmlformats.org/officeDocument/2006/relationships/hyperlink" Target="#'Res&#237;duos - Pesquisa'!A1"/><Relationship Id="rId9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Geral - Pesquis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Geral - Pesquis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Geral - Pesquis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Geral - Pesquis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Geral - Pesquis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Geral - Pesquis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Geral - Pesquis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Geral - Pesquis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22</xdr:row>
      <xdr:rowOff>85725</xdr:rowOff>
    </xdr:from>
    <xdr:to>
      <xdr:col>8</xdr:col>
      <xdr:colOff>142875</xdr:colOff>
      <xdr:row>27</xdr:row>
      <xdr:rowOff>76200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14675" y="3495675"/>
          <a:ext cx="1905000" cy="942975"/>
        </a:xfrm>
        <a:prstGeom prst="bevel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solidFill>
                <a:schemeClr val="bg1"/>
              </a:solidFill>
            </a:rPr>
            <a:t>ABASTECIMENTO</a:t>
          </a:r>
          <a:r>
            <a:rPr lang="pt-BR" sz="1600" b="1" baseline="0">
              <a:solidFill>
                <a:schemeClr val="bg1"/>
              </a:solidFill>
            </a:rPr>
            <a:t> DE ÁGUA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457200</xdr:colOff>
      <xdr:row>22</xdr:row>
      <xdr:rowOff>76200</xdr:rowOff>
    </xdr:from>
    <xdr:to>
      <xdr:col>13</xdr:col>
      <xdr:colOff>514350</xdr:colOff>
      <xdr:row>27</xdr:row>
      <xdr:rowOff>66675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53200" y="3486150"/>
          <a:ext cx="1885950" cy="942975"/>
        </a:xfrm>
        <a:prstGeom prst="bevel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ESGOTAMENTO SANITÁRIO</a:t>
          </a:r>
        </a:p>
      </xdr:txBody>
    </xdr:sp>
    <xdr:clientData/>
  </xdr:twoCellAnchor>
  <xdr:twoCellAnchor>
    <xdr:from>
      <xdr:col>5</xdr:col>
      <xdr:colOff>66675</xdr:colOff>
      <xdr:row>30</xdr:row>
      <xdr:rowOff>180975</xdr:rowOff>
    </xdr:from>
    <xdr:to>
      <xdr:col>8</xdr:col>
      <xdr:colOff>123825</xdr:colOff>
      <xdr:row>35</xdr:row>
      <xdr:rowOff>171450</xdr:rowOff>
    </xdr:to>
    <xdr:sp macro="" textlink="">
      <xdr:nvSpPr>
        <xdr:cNvPr id="4" name="Bisel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14675" y="5114925"/>
          <a:ext cx="1885950" cy="942975"/>
        </a:xfrm>
        <a:prstGeom prst="bevel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DRENAGEM URBANA</a:t>
          </a:r>
        </a:p>
      </xdr:txBody>
    </xdr:sp>
    <xdr:clientData/>
  </xdr:twoCellAnchor>
  <xdr:twoCellAnchor>
    <xdr:from>
      <xdr:col>10</xdr:col>
      <xdr:colOff>466725</xdr:colOff>
      <xdr:row>30</xdr:row>
      <xdr:rowOff>171450</xdr:rowOff>
    </xdr:from>
    <xdr:to>
      <xdr:col>13</xdr:col>
      <xdr:colOff>523875</xdr:colOff>
      <xdr:row>35</xdr:row>
      <xdr:rowOff>161925</xdr:rowOff>
    </xdr:to>
    <xdr:sp macro="" textlink="">
      <xdr:nvSpPr>
        <xdr:cNvPr id="5" name="Bisel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562725" y="5105400"/>
          <a:ext cx="1885950" cy="942975"/>
        </a:xfrm>
        <a:prstGeom prst="bevel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RESÍDUOS SÓLIDOS</a:t>
          </a:r>
        </a:p>
      </xdr:txBody>
    </xdr:sp>
    <xdr:clientData/>
  </xdr:twoCellAnchor>
  <xdr:twoCellAnchor>
    <xdr:from>
      <xdr:col>15</xdr:col>
      <xdr:colOff>523875</xdr:colOff>
      <xdr:row>22</xdr:row>
      <xdr:rowOff>111125</xdr:rowOff>
    </xdr:from>
    <xdr:to>
      <xdr:col>18</xdr:col>
      <xdr:colOff>581025</xdr:colOff>
      <xdr:row>27</xdr:row>
      <xdr:rowOff>101600</xdr:rowOff>
    </xdr:to>
    <xdr:sp macro="" textlink="">
      <xdr:nvSpPr>
        <xdr:cNvPr id="7" name="Bisel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667875" y="3521075"/>
          <a:ext cx="1885950" cy="942975"/>
        </a:xfrm>
        <a:prstGeom prst="bevel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IMPLANTAÇÃO DO PMSB</a:t>
          </a:r>
        </a:p>
      </xdr:txBody>
    </xdr:sp>
    <xdr:clientData/>
  </xdr:twoCellAnchor>
  <xdr:twoCellAnchor>
    <xdr:from>
      <xdr:col>15</xdr:col>
      <xdr:colOff>393700</xdr:colOff>
      <xdr:row>30</xdr:row>
      <xdr:rowOff>174625</xdr:rowOff>
    </xdr:from>
    <xdr:to>
      <xdr:col>19</xdr:col>
      <xdr:colOff>171450</xdr:colOff>
      <xdr:row>35</xdr:row>
      <xdr:rowOff>165100</xdr:rowOff>
    </xdr:to>
    <xdr:sp macro="" textlink="">
      <xdr:nvSpPr>
        <xdr:cNvPr id="8" name="Bisel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537700" y="6670675"/>
          <a:ext cx="2216150" cy="942975"/>
        </a:xfrm>
        <a:prstGeom prst="bevel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SUSTENTABILIDADE FINANCEIRA</a:t>
          </a:r>
        </a:p>
      </xdr:txBody>
    </xdr:sp>
    <xdr:clientData/>
  </xdr:twoCellAnchor>
  <xdr:twoCellAnchor>
    <xdr:from>
      <xdr:col>5</xdr:col>
      <xdr:colOff>79375</xdr:colOff>
      <xdr:row>39</xdr:row>
      <xdr:rowOff>111125</xdr:rowOff>
    </xdr:from>
    <xdr:to>
      <xdr:col>8</xdr:col>
      <xdr:colOff>136525</xdr:colOff>
      <xdr:row>44</xdr:row>
      <xdr:rowOff>101600</xdr:rowOff>
    </xdr:to>
    <xdr:sp macro="" textlink="">
      <xdr:nvSpPr>
        <xdr:cNvPr id="9" name="Bisel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127375" y="6759575"/>
          <a:ext cx="1885950" cy="942975"/>
        </a:xfrm>
        <a:prstGeom prst="bevel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REVISÃO DO PMSB</a:t>
          </a:r>
        </a:p>
      </xdr:txBody>
    </xdr:sp>
    <xdr:clientData/>
  </xdr:twoCellAnchor>
  <xdr:twoCellAnchor>
    <xdr:from>
      <xdr:col>10</xdr:col>
      <xdr:colOff>444500</xdr:colOff>
      <xdr:row>39</xdr:row>
      <xdr:rowOff>79375</xdr:rowOff>
    </xdr:from>
    <xdr:to>
      <xdr:col>13</xdr:col>
      <xdr:colOff>501650</xdr:colOff>
      <xdr:row>44</xdr:row>
      <xdr:rowOff>69850</xdr:rowOff>
    </xdr:to>
    <xdr:sp macro="" textlink="">
      <xdr:nvSpPr>
        <xdr:cNvPr id="10" name="Bisel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540500" y="6727825"/>
          <a:ext cx="1885950" cy="942975"/>
        </a:xfrm>
        <a:prstGeom prst="bevel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SAÚDE</a:t>
          </a:r>
        </a:p>
      </xdr:txBody>
    </xdr:sp>
    <xdr:clientData/>
  </xdr:twoCellAnchor>
  <xdr:twoCellAnchor>
    <xdr:from>
      <xdr:col>5</xdr:col>
      <xdr:colOff>47625</xdr:colOff>
      <xdr:row>18</xdr:row>
      <xdr:rowOff>174625</xdr:rowOff>
    </xdr:from>
    <xdr:to>
      <xdr:col>18</xdr:col>
      <xdr:colOff>555625</xdr:colOff>
      <xdr:row>20</xdr:row>
      <xdr:rowOff>47625</xdr:rowOff>
    </xdr:to>
    <xdr:sp macro="" textlink="">
      <xdr:nvSpPr>
        <xdr:cNvPr id="11" name="Bise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095625" y="2498725"/>
          <a:ext cx="8432800" cy="406400"/>
        </a:xfrm>
        <a:prstGeom prst="bevel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INDICADORES  DE DESEMPENHO DO PLANO MUNICIPAL</a:t>
          </a:r>
        </a:p>
      </xdr:txBody>
    </xdr:sp>
    <xdr:clientData/>
  </xdr:twoCellAnchor>
  <xdr:twoCellAnchor>
    <xdr:from>
      <xdr:col>4</xdr:col>
      <xdr:colOff>587376</xdr:colOff>
      <xdr:row>47</xdr:row>
      <xdr:rowOff>79375</xdr:rowOff>
    </xdr:from>
    <xdr:to>
      <xdr:col>18</xdr:col>
      <xdr:colOff>476251</xdr:colOff>
      <xdr:row>49</xdr:row>
      <xdr:rowOff>95250</xdr:rowOff>
    </xdr:to>
    <xdr:sp macro="" textlink="">
      <xdr:nvSpPr>
        <xdr:cNvPr id="12" name="Bise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025776" y="8251825"/>
          <a:ext cx="8423275" cy="396875"/>
        </a:xfrm>
        <a:prstGeom prst="bevel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PONTE ALTA DO TOCANTINS - TO</a:t>
          </a:r>
        </a:p>
      </xdr:txBody>
    </xdr:sp>
    <xdr:clientData/>
  </xdr:twoCellAnchor>
  <xdr:twoCellAnchor editAs="oneCell">
    <xdr:from>
      <xdr:col>10</xdr:col>
      <xdr:colOff>114300</xdr:colOff>
      <xdr:row>8</xdr:row>
      <xdr:rowOff>152400</xdr:rowOff>
    </xdr:from>
    <xdr:to>
      <xdr:col>12</xdr:col>
      <xdr:colOff>587187</xdr:colOff>
      <xdr:row>13</xdr:row>
      <xdr:rowOff>273424</xdr:rowOff>
    </xdr:to>
    <xdr:pic>
      <xdr:nvPicPr>
        <xdr:cNvPr id="13" name="Imagem 12" descr="Ponte Alta">
          <a:extLst>
            <a:ext uri="{FF2B5EF4-FFF2-40B4-BE49-F238E27FC236}">
              <a16:creationId xmlns:a16="http://schemas.microsoft.com/office/drawing/2014/main" id="{CAC40297-3E2F-4545-AE3F-EBAADFEEB7A6}"/>
            </a:ext>
          </a:extLst>
        </xdr:cNvPr>
        <xdr:cNvPicPr/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3" r="4325" b="24800"/>
        <a:stretch/>
      </xdr:blipFill>
      <xdr:spPr bwMode="auto">
        <a:xfrm>
          <a:off x="6210300" y="1676400"/>
          <a:ext cx="1692087" cy="1378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338666</xdr:colOff>
      <xdr:row>3</xdr:row>
      <xdr:rowOff>21166</xdr:rowOff>
    </xdr:from>
    <xdr:to>
      <xdr:col>1</xdr:col>
      <xdr:colOff>539749</xdr:colOff>
      <xdr:row>6</xdr:row>
      <xdr:rowOff>169333</xdr:rowOff>
    </xdr:to>
    <xdr:sp macro="" textlink="">
      <xdr:nvSpPr>
        <xdr:cNvPr id="2" name="Seta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338666" y="740833"/>
          <a:ext cx="814916" cy="719667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28575</xdr:rowOff>
    </xdr:from>
    <xdr:to>
      <xdr:col>0</xdr:col>
      <xdr:colOff>881591</xdr:colOff>
      <xdr:row>6</xdr:row>
      <xdr:rowOff>104774</xdr:rowOff>
    </xdr:to>
    <xdr:sp macro="" textlink="">
      <xdr:nvSpPr>
        <xdr:cNvPr id="3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66675" y="866775"/>
          <a:ext cx="814916" cy="647699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38100</xdr:rowOff>
    </xdr:from>
    <xdr:to>
      <xdr:col>0</xdr:col>
      <xdr:colOff>876300</xdr:colOff>
      <xdr:row>7</xdr:row>
      <xdr:rowOff>133350</xdr:rowOff>
    </xdr:to>
    <xdr:sp macro="" textlink="">
      <xdr:nvSpPr>
        <xdr:cNvPr id="3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flipH="1">
          <a:off x="19050" y="876300"/>
          <a:ext cx="857250" cy="666750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123824</xdr:rowOff>
    </xdr:from>
    <xdr:to>
      <xdr:col>1</xdr:col>
      <xdr:colOff>881591</xdr:colOff>
      <xdr:row>5</xdr:row>
      <xdr:rowOff>247649</xdr:rowOff>
    </xdr:to>
    <xdr:sp macro="" textlink="">
      <xdr:nvSpPr>
        <xdr:cNvPr id="3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76200" y="847724"/>
          <a:ext cx="938741" cy="657225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57151</xdr:rowOff>
    </xdr:from>
    <xdr:to>
      <xdr:col>0</xdr:col>
      <xdr:colOff>895350</xdr:colOff>
      <xdr:row>6</xdr:row>
      <xdr:rowOff>136526</xdr:rowOff>
    </xdr:to>
    <xdr:sp macro="" textlink="">
      <xdr:nvSpPr>
        <xdr:cNvPr id="2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flipH="1">
          <a:off x="38100" y="781051"/>
          <a:ext cx="857250" cy="508000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76200</xdr:rowOff>
    </xdr:from>
    <xdr:to>
      <xdr:col>0</xdr:col>
      <xdr:colOff>895350</xdr:colOff>
      <xdr:row>6</xdr:row>
      <xdr:rowOff>12700</xdr:rowOff>
    </xdr:to>
    <xdr:sp macro="" textlink="">
      <xdr:nvSpPr>
        <xdr:cNvPr id="2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flipH="1">
          <a:off x="38100" y="800100"/>
          <a:ext cx="857250" cy="508000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95250</xdr:rowOff>
    </xdr:from>
    <xdr:to>
      <xdr:col>0</xdr:col>
      <xdr:colOff>866775</xdr:colOff>
      <xdr:row>7</xdr:row>
      <xdr:rowOff>31750</xdr:rowOff>
    </xdr:to>
    <xdr:sp macro="" textlink="">
      <xdr:nvSpPr>
        <xdr:cNvPr id="2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 flipH="1">
          <a:off x="9525" y="742950"/>
          <a:ext cx="857250" cy="508000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76200</xdr:rowOff>
    </xdr:from>
    <xdr:to>
      <xdr:col>0</xdr:col>
      <xdr:colOff>914400</xdr:colOff>
      <xdr:row>6</xdr:row>
      <xdr:rowOff>12700</xdr:rowOff>
    </xdr:to>
    <xdr:sp macro="" textlink="">
      <xdr:nvSpPr>
        <xdr:cNvPr id="2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57150" y="533400"/>
          <a:ext cx="857250" cy="508000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%20Carvalho/Google%20Drive/PMSB/MACRO/Ponte%20Alta%20do%20Tocantins/PRODUTOS%20BAHIA/Produto%20%20I/Sistema%20de%20Informacao%20do%20PMSB%20-%20C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%20Carvalho/Google%20Drive/PMSB/MACRO/NOVO%20ACORDO/PRODUTOS%20BAHIA/Produto%20%20I/Sistema%20de%20Informacao%20do%20PMSB%20-%20Cop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stema%20de%20Informa&#231;&#227;o%20do%20PMSB%20Ponte%20Alta%20do%20Tocanti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rpam/Google%20Drive/PMSB/ICAP/Ponte%20Alta%20do%20Tocantins/PRODUTOS/PRODUTO%20I/Sistema%20de%20Informa&#231;&#227;o%20do%20PMSB%20Novo%20Acor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a I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 - Pesquisa"/>
      <sheetName val="Agua - Pesquisa"/>
      <sheetName val="Esgoto - Pesquisa"/>
      <sheetName val="Resíduos - Pesquisa"/>
      <sheetName val="Implantação PMSB - Pesquisa "/>
      <sheetName val="Sustentabilidade - Pesquisa"/>
      <sheetName val="Revisão PMSB - Pesquisa"/>
      <sheetName val="Saúde - Pesquisa "/>
      <sheetName val="Agua I"/>
      <sheetName val="Agua II"/>
      <sheetName val="Agua III"/>
      <sheetName val="Agua IV"/>
      <sheetName val="Esgoto I"/>
      <sheetName val="Esgoto II"/>
      <sheetName val="Esgoto III"/>
      <sheetName val="Drenagem I"/>
      <sheetName val="Drenagem II"/>
      <sheetName val="Resíduos I"/>
      <sheetName val="Resíduos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B9">
            <v>2017</v>
          </cell>
          <cell r="C9" t="str">
            <v>-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  <cell r="K9" t="str">
            <v>-</v>
          </cell>
          <cell r="L9" t="str">
            <v>-</v>
          </cell>
          <cell r="M9" t="str">
            <v>-</v>
          </cell>
          <cell r="N9" t="str">
            <v>-</v>
          </cell>
          <cell r="O9" t="str">
            <v>-</v>
          </cell>
        </row>
        <row r="10">
          <cell r="B10">
            <v>2016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</row>
        <row r="11">
          <cell r="B11">
            <v>2015</v>
          </cell>
          <cell r="C11">
            <v>4158</v>
          </cell>
          <cell r="D11">
            <v>3408</v>
          </cell>
          <cell r="E11">
            <v>3361</v>
          </cell>
          <cell r="F11">
            <v>1179</v>
          </cell>
          <cell r="G11">
            <v>1242</v>
          </cell>
          <cell r="H11">
            <v>1179</v>
          </cell>
          <cell r="I11">
            <v>12.47</v>
          </cell>
          <cell r="J11">
            <v>0.62329999999999997</v>
          </cell>
          <cell r="K11">
            <v>0</v>
          </cell>
          <cell r="L11">
            <v>0</v>
          </cell>
          <cell r="M11" t="str">
            <v>-</v>
          </cell>
          <cell r="N11">
            <v>1</v>
          </cell>
          <cell r="O11">
            <v>0.2369</v>
          </cell>
        </row>
        <row r="12">
          <cell r="B12">
            <v>2014</v>
          </cell>
          <cell r="C12">
            <v>4101</v>
          </cell>
          <cell r="D12">
            <v>3361</v>
          </cell>
          <cell r="E12">
            <v>3361</v>
          </cell>
          <cell r="F12">
            <v>1143</v>
          </cell>
          <cell r="G12">
            <v>1206</v>
          </cell>
          <cell r="H12">
            <v>1143</v>
          </cell>
          <cell r="I12">
            <v>12.47</v>
          </cell>
          <cell r="J12">
            <v>0.7720999999999999</v>
          </cell>
          <cell r="K12">
            <v>0</v>
          </cell>
          <cell r="L12">
            <v>0</v>
          </cell>
          <cell r="M12" t="str">
            <v>-</v>
          </cell>
          <cell r="N12">
            <v>1</v>
          </cell>
          <cell r="O12">
            <v>5.6399999999999999E-2</v>
          </cell>
        </row>
        <row r="13">
          <cell r="B13">
            <v>2013</v>
          </cell>
          <cell r="C13">
            <v>4043</v>
          </cell>
          <cell r="D13">
            <v>3313</v>
          </cell>
          <cell r="E13">
            <v>2810</v>
          </cell>
          <cell r="F13">
            <v>1108</v>
          </cell>
          <cell r="G13">
            <v>1141</v>
          </cell>
          <cell r="H13">
            <v>1108</v>
          </cell>
          <cell r="I13">
            <v>12.41</v>
          </cell>
          <cell r="J13">
            <v>0.65749999999999997</v>
          </cell>
          <cell r="K13">
            <v>0</v>
          </cell>
          <cell r="L13">
            <v>0</v>
          </cell>
          <cell r="M13" t="str">
            <v>-</v>
          </cell>
          <cell r="N13">
            <v>0.99180000000000001</v>
          </cell>
          <cell r="O13">
            <v>0.19140000000000001</v>
          </cell>
        </row>
        <row r="14">
          <cell r="B14">
            <v>2012</v>
          </cell>
          <cell r="C14">
            <v>3869</v>
          </cell>
          <cell r="D14">
            <v>3171</v>
          </cell>
          <cell r="E14">
            <v>2814</v>
          </cell>
          <cell r="F14">
            <v>1094</v>
          </cell>
          <cell r="G14">
            <v>1107</v>
          </cell>
          <cell r="H14">
            <v>1076</v>
          </cell>
          <cell r="I14">
            <v>11.93</v>
          </cell>
          <cell r="J14">
            <v>0.80040000000000011</v>
          </cell>
          <cell r="K14">
            <v>10</v>
          </cell>
          <cell r="L14">
            <v>5242</v>
          </cell>
          <cell r="M14">
            <v>1021</v>
          </cell>
          <cell r="N14">
            <v>0.99159999999999993</v>
          </cell>
          <cell r="O14">
            <v>3.8699999999999998E-2</v>
          </cell>
        </row>
        <row r="15">
          <cell r="B15">
            <v>2011</v>
          </cell>
          <cell r="C15">
            <v>3817</v>
          </cell>
          <cell r="D15">
            <v>3128</v>
          </cell>
          <cell r="E15">
            <v>2823</v>
          </cell>
          <cell r="F15">
            <v>1060</v>
          </cell>
          <cell r="G15">
            <v>1065</v>
          </cell>
          <cell r="H15">
            <v>1060</v>
          </cell>
          <cell r="I15">
            <v>11.93</v>
          </cell>
          <cell r="J15">
            <v>0.72650000000000003</v>
          </cell>
          <cell r="K15" t="str">
            <v>-</v>
          </cell>
          <cell r="L15" t="str">
            <v>-</v>
          </cell>
          <cell r="M15" t="str">
            <v>-</v>
          </cell>
          <cell r="N15">
            <v>1</v>
          </cell>
          <cell r="O15">
            <v>0.10039999999999999</v>
          </cell>
        </row>
        <row r="16">
          <cell r="B16">
            <v>2010</v>
          </cell>
          <cell r="C16">
            <v>3762</v>
          </cell>
          <cell r="D16">
            <v>3083</v>
          </cell>
          <cell r="E16">
            <v>2823</v>
          </cell>
          <cell r="F16">
            <v>1018</v>
          </cell>
          <cell r="G16">
            <v>1021</v>
          </cell>
          <cell r="H16">
            <v>1018</v>
          </cell>
          <cell r="I16">
            <v>11.87</v>
          </cell>
          <cell r="J16">
            <v>0.68090000000000006</v>
          </cell>
          <cell r="K16">
            <v>6</v>
          </cell>
          <cell r="L16">
            <v>41</v>
          </cell>
          <cell r="M16" t="str">
            <v>-</v>
          </cell>
          <cell r="N16">
            <v>0.99400000000000011</v>
          </cell>
          <cell r="O16">
            <v>0.1527</v>
          </cell>
        </row>
        <row r="17">
          <cell r="B17">
            <v>2009</v>
          </cell>
          <cell r="C17">
            <v>3950</v>
          </cell>
          <cell r="D17">
            <v>3034</v>
          </cell>
          <cell r="E17">
            <v>2832</v>
          </cell>
          <cell r="F17">
            <v>980</v>
          </cell>
          <cell r="G17">
            <v>982</v>
          </cell>
          <cell r="H17">
            <v>968</v>
          </cell>
          <cell r="I17">
            <v>11.1</v>
          </cell>
          <cell r="J17">
            <v>0.7501000000000001</v>
          </cell>
          <cell r="K17" t="str">
            <v>-</v>
          </cell>
          <cell r="L17" t="str">
            <v>-</v>
          </cell>
          <cell r="M17" t="str">
            <v>-</v>
          </cell>
          <cell r="N17">
            <v>0.98970000000000002</v>
          </cell>
          <cell r="O17">
            <v>2.4799999999999999E-2</v>
          </cell>
        </row>
        <row r="18">
          <cell r="B18">
            <v>2008</v>
          </cell>
          <cell r="C18">
            <v>3870</v>
          </cell>
          <cell r="D18">
            <v>2972</v>
          </cell>
          <cell r="E18">
            <v>2977</v>
          </cell>
          <cell r="F18">
            <v>969</v>
          </cell>
          <cell r="G18">
            <v>972</v>
          </cell>
          <cell r="H18">
            <v>961</v>
          </cell>
          <cell r="I18">
            <v>11.1</v>
          </cell>
          <cell r="J18">
            <v>0.68640000000000001</v>
          </cell>
          <cell r="K18">
            <v>8</v>
          </cell>
          <cell r="L18">
            <v>202</v>
          </cell>
          <cell r="M18" t="str">
            <v>-</v>
          </cell>
          <cell r="N18">
            <v>0.96450000000000002</v>
          </cell>
          <cell r="O18">
            <v>0.1108</v>
          </cell>
        </row>
        <row r="19">
          <cell r="B19">
            <v>2007</v>
          </cell>
          <cell r="C19">
            <v>3754</v>
          </cell>
          <cell r="D19">
            <v>2883</v>
          </cell>
          <cell r="E19">
            <v>2977</v>
          </cell>
          <cell r="F19">
            <v>888</v>
          </cell>
          <cell r="G19">
            <v>950</v>
          </cell>
          <cell r="H19">
            <v>830</v>
          </cell>
          <cell r="I19">
            <v>11.85</v>
          </cell>
          <cell r="J19">
            <v>0.6984999999999999</v>
          </cell>
          <cell r="K19">
            <v>0</v>
          </cell>
          <cell r="L19">
            <v>0</v>
          </cell>
          <cell r="M19" t="str">
            <v>-</v>
          </cell>
          <cell r="N19">
            <v>0.96510000000000007</v>
          </cell>
          <cell r="O19">
            <v>0.2157</v>
          </cell>
        </row>
        <row r="20">
          <cell r="B20">
            <v>2006</v>
          </cell>
          <cell r="C20">
            <v>3498</v>
          </cell>
          <cell r="D20">
            <v>2252</v>
          </cell>
          <cell r="E20">
            <v>3137</v>
          </cell>
          <cell r="F20">
            <v>776</v>
          </cell>
          <cell r="G20">
            <v>777</v>
          </cell>
          <cell r="H20">
            <v>776</v>
          </cell>
          <cell r="I20">
            <v>10.63</v>
          </cell>
          <cell r="J20">
            <v>0.82879999999999998</v>
          </cell>
          <cell r="K20">
            <v>0</v>
          </cell>
          <cell r="L20">
            <v>0</v>
          </cell>
          <cell r="M20" t="str">
            <v>-</v>
          </cell>
          <cell r="N20">
            <v>1</v>
          </cell>
          <cell r="O20">
            <v>0.16300000000000001</v>
          </cell>
        </row>
        <row r="21">
          <cell r="B21">
            <v>2005</v>
          </cell>
          <cell r="C21">
            <v>3431</v>
          </cell>
          <cell r="D21">
            <v>2209</v>
          </cell>
          <cell r="E21">
            <v>3373</v>
          </cell>
          <cell r="F21">
            <v>753</v>
          </cell>
          <cell r="G21">
            <v>754</v>
          </cell>
          <cell r="H21">
            <v>753</v>
          </cell>
          <cell r="I21">
            <v>10.62</v>
          </cell>
          <cell r="J21">
            <v>0.62109999999999999</v>
          </cell>
          <cell r="K21">
            <v>0</v>
          </cell>
          <cell r="L21">
            <v>0</v>
          </cell>
          <cell r="M21">
            <v>0</v>
          </cell>
          <cell r="N21">
            <v>1</v>
          </cell>
          <cell r="O21">
            <v>0.24280000000000002</v>
          </cell>
        </row>
        <row r="22">
          <cell r="B22">
            <v>2004</v>
          </cell>
          <cell r="C22">
            <v>3323</v>
          </cell>
          <cell r="D22">
            <v>2139</v>
          </cell>
          <cell r="E22">
            <v>2071</v>
          </cell>
          <cell r="F22">
            <v>734</v>
          </cell>
          <cell r="G22">
            <v>735</v>
          </cell>
          <cell r="H22">
            <v>734</v>
          </cell>
          <cell r="I22">
            <v>10.6</v>
          </cell>
          <cell r="J22">
            <v>0.55610000000000004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O22">
            <v>0.32490000000000002</v>
          </cell>
        </row>
        <row r="23">
          <cell r="B23">
            <v>2003</v>
          </cell>
          <cell r="C23">
            <v>3241</v>
          </cell>
          <cell r="D23">
            <v>2086</v>
          </cell>
          <cell r="E23">
            <v>2071</v>
          </cell>
          <cell r="F23">
            <v>695</v>
          </cell>
          <cell r="G23">
            <v>696</v>
          </cell>
          <cell r="H23">
            <v>695</v>
          </cell>
          <cell r="I23">
            <v>14</v>
          </cell>
          <cell r="J23">
            <v>0</v>
          </cell>
          <cell r="K23" t="str">
            <v>-</v>
          </cell>
          <cell r="L23" t="str">
            <v>-</v>
          </cell>
          <cell r="M23" t="str">
            <v>-</v>
          </cell>
          <cell r="N23">
            <v>0.99849999999999994</v>
          </cell>
          <cell r="O23">
            <v>0</v>
          </cell>
        </row>
        <row r="24">
          <cell r="B24">
            <v>2002</v>
          </cell>
          <cell r="C24">
            <v>3183</v>
          </cell>
          <cell r="D24">
            <v>2049</v>
          </cell>
          <cell r="E24">
            <v>2680</v>
          </cell>
          <cell r="F24">
            <v>665</v>
          </cell>
          <cell r="G24">
            <v>665</v>
          </cell>
          <cell r="H24">
            <v>663</v>
          </cell>
          <cell r="I24">
            <v>14</v>
          </cell>
          <cell r="J24">
            <v>0.84160000000000001</v>
          </cell>
          <cell r="K24" t="str">
            <v>-</v>
          </cell>
          <cell r="L24" t="str">
            <v>-</v>
          </cell>
          <cell r="M24" t="str">
            <v>-</v>
          </cell>
          <cell r="N24">
            <v>0.99840000000000007</v>
          </cell>
          <cell r="O24">
            <v>-2.3799999999999998E-2</v>
          </cell>
        </row>
        <row r="25">
          <cell r="B25">
            <v>2001</v>
          </cell>
          <cell r="C25">
            <v>3136</v>
          </cell>
          <cell r="D25">
            <v>2019</v>
          </cell>
          <cell r="E25">
            <v>1974</v>
          </cell>
          <cell r="F25">
            <v>622</v>
          </cell>
          <cell r="G25">
            <v>622</v>
          </cell>
          <cell r="H25">
            <v>622</v>
          </cell>
          <cell r="I25">
            <v>13.8</v>
          </cell>
          <cell r="J25">
            <v>0.9627</v>
          </cell>
          <cell r="K25" t="str">
            <v>-</v>
          </cell>
          <cell r="L25" t="str">
            <v>-</v>
          </cell>
          <cell r="M25" t="str">
            <v>-</v>
          </cell>
          <cell r="N25">
            <v>0.99919999999999998</v>
          </cell>
          <cell r="O25">
            <v>3.73E-2</v>
          </cell>
        </row>
        <row r="26">
          <cell r="B26">
            <v>2000</v>
          </cell>
          <cell r="C26">
            <v>3057</v>
          </cell>
          <cell r="D26">
            <v>1968</v>
          </cell>
          <cell r="E26">
            <v>1974</v>
          </cell>
          <cell r="F26">
            <v>598</v>
          </cell>
          <cell r="G26">
            <v>600</v>
          </cell>
          <cell r="H26">
            <v>597</v>
          </cell>
          <cell r="I26">
            <v>12.16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>
            <v>0.99909999999999999</v>
          </cell>
          <cell r="O26">
            <v>0</v>
          </cell>
        </row>
        <row r="27">
          <cell r="B27">
            <v>1999</v>
          </cell>
          <cell r="C27">
            <v>3408</v>
          </cell>
          <cell r="D27">
            <v>2204</v>
          </cell>
          <cell r="E27">
            <v>2291</v>
          </cell>
          <cell r="F27">
            <v>564</v>
          </cell>
          <cell r="G27">
            <v>565</v>
          </cell>
          <cell r="H27">
            <v>564</v>
          </cell>
          <cell r="I27">
            <v>13.8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>
            <v>0.95129999999999992</v>
          </cell>
          <cell r="O27">
            <v>0</v>
          </cell>
        </row>
        <row r="28">
          <cell r="B28">
            <v>1998</v>
          </cell>
          <cell r="C28">
            <v>3268</v>
          </cell>
          <cell r="D28">
            <v>2113</v>
          </cell>
          <cell r="E28">
            <v>1971</v>
          </cell>
          <cell r="F28">
            <v>626</v>
          </cell>
          <cell r="G28">
            <v>626</v>
          </cell>
          <cell r="H28">
            <v>568</v>
          </cell>
          <cell r="I28">
            <v>16.899999999999999</v>
          </cell>
          <cell r="J28" t="str">
            <v>-</v>
          </cell>
          <cell r="K28" t="str">
            <v>-</v>
          </cell>
          <cell r="L28" t="str">
            <v>-</v>
          </cell>
          <cell r="M28" t="str">
            <v>-</v>
          </cell>
          <cell r="N28">
            <v>0.9073</v>
          </cell>
          <cell r="O28">
            <v>0</v>
          </cell>
        </row>
        <row r="29">
          <cell r="B29">
            <v>1997</v>
          </cell>
          <cell r="C29">
            <v>3129</v>
          </cell>
          <cell r="D29">
            <v>2023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</row>
        <row r="30">
          <cell r="B30">
            <v>1996</v>
          </cell>
          <cell r="C30">
            <v>2963</v>
          </cell>
          <cell r="D30">
            <v>1916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-</v>
          </cell>
          <cell r="K30" t="str">
            <v>-</v>
          </cell>
          <cell r="L30" t="str">
            <v>-</v>
          </cell>
          <cell r="M30" t="str">
            <v>-</v>
          </cell>
          <cell r="N30" t="str">
            <v>-</v>
          </cell>
          <cell r="O30" t="str">
            <v>-</v>
          </cell>
        </row>
        <row r="31">
          <cell r="B31">
            <v>1995</v>
          </cell>
          <cell r="C31">
            <v>2496</v>
          </cell>
          <cell r="D31">
            <v>1614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3">
          <cell r="B33" t="str">
            <v xml:space="preserve">As atualizações das planilhas estão condicionadas a evolução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a 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 - Pesquisa"/>
      <sheetName val="Água - Pesquisa"/>
      <sheetName val="Esgoto - Pesquisa"/>
      <sheetName val="Resíduos - Pesquisa"/>
      <sheetName val="Implantação PMSB - Pesquisa "/>
      <sheetName val="Sustentabilidade - Pesquisa"/>
      <sheetName val="Revisão PMSB - Pesquisa"/>
      <sheetName val="Saúde - Pesquisa "/>
      <sheetName val="Agua I"/>
      <sheetName val="Agua II"/>
      <sheetName val="Agua III"/>
      <sheetName val="Agua IV"/>
      <sheetName val="Esgoto I"/>
      <sheetName val="Esgoto II"/>
      <sheetName val="Esgoto III"/>
      <sheetName val="Drenagem I"/>
      <sheetName val="Drenagem II"/>
      <sheetName val="Resíduos I"/>
      <sheetName val="Resíduos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E32" t="str">
            <v>-</v>
          </cell>
        </row>
        <row r="33">
          <cell r="C33">
            <v>5863</v>
          </cell>
          <cell r="E33" t="str">
            <v>-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U38"/>
  <sheetViews>
    <sheetView showGridLines="0" tabSelected="1" topLeftCell="A19" zoomScale="50" zoomScaleNormal="50" workbookViewId="0">
      <selection activeCell="AA21" sqref="AA21"/>
    </sheetView>
  </sheetViews>
  <sheetFormatPr defaultRowHeight="15" x14ac:dyDescent="0.25"/>
  <sheetData>
    <row r="10" spans="4:21" ht="21" customHeight="1" x14ac:dyDescent="0.25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4:21" ht="21" customHeight="1" x14ac:dyDescent="0.25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4:21" ht="21" customHeight="1" x14ac:dyDescent="0.25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4:21" ht="21" customHeight="1" x14ac:dyDescent="0.25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4:21" ht="28.5" customHeight="1" x14ac:dyDescent="0.2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4:21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4:21" ht="21" x14ac:dyDescent="0.25">
      <c r="D16" s="136" t="s">
        <v>80</v>
      </c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</row>
    <row r="17" spans="4:20" ht="21" x14ac:dyDescent="0.25">
      <c r="D17" s="136" t="s">
        <v>261</v>
      </c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</row>
    <row r="18" spans="4:20" ht="21" x14ac:dyDescent="0.25"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4:20" ht="21" x14ac:dyDescent="0.25"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4:20" x14ac:dyDescent="0.2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4:20" x14ac:dyDescent="0.25">
      <c r="D21" s="2"/>
      <c r="E21" s="2"/>
    </row>
    <row r="22" spans="4:20" x14ac:dyDescent="0.2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4:20" x14ac:dyDescent="0.25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4:20" x14ac:dyDescent="0.2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4:20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4:20" x14ac:dyDescent="0.2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4:20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4:20" x14ac:dyDescent="0.25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4:20" x14ac:dyDescent="0.25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4:20" x14ac:dyDescent="0.2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4:20" x14ac:dyDescent="0.25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4:20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4:17" x14ac:dyDescent="0.25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4:17" x14ac:dyDescent="0.2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4:17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4:17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4:17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4:17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</sheetData>
  <sheetProtection selectLockedCells="1"/>
  <mergeCells count="2">
    <mergeCell ref="D16:U16"/>
    <mergeCell ref="D17:T17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7"/>
  <sheetViews>
    <sheetView showGridLines="0" zoomScale="60" zoomScaleNormal="60" workbookViewId="0">
      <selection activeCell="K5" sqref="K5"/>
    </sheetView>
  </sheetViews>
  <sheetFormatPr defaultRowHeight="15" x14ac:dyDescent="0.25"/>
  <cols>
    <col min="1" max="1" width="7.85546875" customWidth="1"/>
    <col min="2" max="2" width="11.85546875" customWidth="1"/>
    <col min="3" max="3" width="11.5703125" customWidth="1"/>
    <col min="4" max="5" width="11.28515625" customWidth="1"/>
    <col min="6" max="6" width="15.42578125" customWidth="1"/>
    <col min="7" max="7" width="11.5703125" customWidth="1"/>
    <col min="8" max="8" width="15.5703125" customWidth="1"/>
    <col min="9" max="9" width="13.28515625" customWidth="1"/>
    <col min="10" max="10" width="12.5703125" customWidth="1"/>
    <col min="11" max="11" width="21.5703125" customWidth="1"/>
    <col min="12" max="12" width="21.5703125" bestFit="1" customWidth="1"/>
    <col min="13" max="13" width="23.7109375" customWidth="1"/>
    <col min="14" max="14" width="11.42578125" customWidth="1"/>
  </cols>
  <sheetData>
    <row r="2" spans="2:22" x14ac:dyDescent="0.25">
      <c r="B2" s="187" t="s">
        <v>274</v>
      </c>
      <c r="C2" s="187"/>
      <c r="D2" s="187"/>
      <c r="E2" s="187"/>
      <c r="F2" s="187"/>
      <c r="G2" s="187"/>
      <c r="H2" s="10"/>
      <c r="I2" s="10"/>
      <c r="J2" s="10"/>
    </row>
    <row r="3" spans="2:22" x14ac:dyDescent="0.25">
      <c r="B3" s="187"/>
      <c r="C3" s="187"/>
      <c r="D3" s="187"/>
      <c r="E3" s="187"/>
      <c r="F3" s="187"/>
      <c r="G3" s="187"/>
      <c r="H3" s="10"/>
      <c r="I3" s="10"/>
      <c r="J3" s="10"/>
    </row>
    <row r="4" spans="2:22" x14ac:dyDescent="0.25">
      <c r="B4" s="187"/>
      <c r="C4" s="187"/>
      <c r="D4" s="187"/>
      <c r="E4" s="187"/>
      <c r="F4" s="187"/>
      <c r="G4" s="187"/>
      <c r="H4" s="10"/>
      <c r="I4" s="10"/>
      <c r="J4" s="10"/>
    </row>
    <row r="5" spans="2:22" ht="48.75" customHeight="1" x14ac:dyDescent="0.25">
      <c r="B5" s="187"/>
      <c r="C5" s="187"/>
      <c r="D5" s="187"/>
      <c r="E5" s="187"/>
      <c r="F5" s="187"/>
      <c r="G5" s="187"/>
      <c r="H5" s="22"/>
      <c r="I5" s="22"/>
      <c r="J5" s="22"/>
    </row>
    <row r="7" spans="2:22" x14ac:dyDescent="0.25">
      <c r="B7" s="146" t="s">
        <v>107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2:22" x14ac:dyDescent="0.25">
      <c r="B8" s="104" t="s">
        <v>86</v>
      </c>
      <c r="C8" s="66" t="s">
        <v>143</v>
      </c>
      <c r="D8" s="66" t="s">
        <v>144</v>
      </c>
      <c r="E8" s="66" t="s">
        <v>145</v>
      </c>
      <c r="F8" s="66" t="s">
        <v>146</v>
      </c>
      <c r="G8" s="66" t="s">
        <v>147</v>
      </c>
      <c r="H8" s="66" t="s">
        <v>148</v>
      </c>
      <c r="I8" s="66" t="s">
        <v>149</v>
      </c>
      <c r="J8" s="66" t="s">
        <v>150</v>
      </c>
      <c r="K8" s="66" t="s">
        <v>151</v>
      </c>
      <c r="L8" s="66" t="s">
        <v>152</v>
      </c>
      <c r="M8" s="66" t="s">
        <v>153</v>
      </c>
      <c r="N8" s="66" t="s">
        <v>154</v>
      </c>
      <c r="O8" s="120"/>
    </row>
    <row r="9" spans="2:22" ht="82.5" customHeight="1" x14ac:dyDescent="0.25">
      <c r="B9" s="104" t="s">
        <v>4</v>
      </c>
      <c r="C9" s="47" t="s">
        <v>155</v>
      </c>
      <c r="D9" s="47" t="s">
        <v>156</v>
      </c>
      <c r="E9" s="47" t="s">
        <v>157</v>
      </c>
      <c r="F9" s="47" t="s">
        <v>158</v>
      </c>
      <c r="G9" s="47" t="s">
        <v>159</v>
      </c>
      <c r="H9" s="47" t="s">
        <v>160</v>
      </c>
      <c r="I9" s="47" t="s">
        <v>43</v>
      </c>
      <c r="J9" s="47" t="s">
        <v>0</v>
      </c>
      <c r="K9" s="47" t="s">
        <v>58</v>
      </c>
      <c r="L9" s="47" t="s">
        <v>59</v>
      </c>
      <c r="M9" s="48" t="s">
        <v>135</v>
      </c>
      <c r="N9" s="48" t="s">
        <v>142</v>
      </c>
    </row>
    <row r="10" spans="2:22" x14ac:dyDescent="0.25">
      <c r="B10" s="53">
        <v>2038</v>
      </c>
      <c r="C10" s="47"/>
      <c r="D10" s="47"/>
      <c r="E10" s="47"/>
      <c r="F10" s="47"/>
      <c r="G10" s="47"/>
      <c r="H10" s="44"/>
      <c r="I10" s="44"/>
      <c r="J10" s="44"/>
      <c r="K10" s="44"/>
      <c r="L10" s="44"/>
      <c r="M10" s="44"/>
      <c r="N10" s="44"/>
    </row>
    <row r="11" spans="2:22" x14ac:dyDescent="0.25">
      <c r="B11" s="53">
        <v>2037</v>
      </c>
      <c r="C11" s="47"/>
      <c r="D11" s="47"/>
      <c r="E11" s="47"/>
      <c r="F11" s="47"/>
      <c r="G11" s="47"/>
      <c r="H11" s="44"/>
      <c r="I11" s="44"/>
      <c r="J11" s="44"/>
      <c r="K11" s="44"/>
      <c r="L11" s="44"/>
      <c r="M11" s="44"/>
      <c r="N11" s="44"/>
    </row>
    <row r="12" spans="2:22" x14ac:dyDescent="0.25">
      <c r="B12" s="53">
        <v>2036</v>
      </c>
      <c r="C12" s="47"/>
      <c r="D12" s="47"/>
      <c r="E12" s="47"/>
      <c r="F12" s="47"/>
      <c r="G12" s="47"/>
      <c r="H12" s="44"/>
      <c r="I12" s="44"/>
      <c r="J12" s="44"/>
      <c r="K12" s="44"/>
      <c r="L12" s="44"/>
      <c r="M12" s="44"/>
      <c r="N12" s="44"/>
      <c r="V12" s="15"/>
    </row>
    <row r="13" spans="2:22" x14ac:dyDescent="0.25">
      <c r="B13" s="53">
        <v>2035</v>
      </c>
      <c r="C13" s="47"/>
      <c r="D13" s="47"/>
      <c r="E13" s="47"/>
      <c r="F13" s="47"/>
      <c r="G13" s="47"/>
      <c r="H13" s="44"/>
      <c r="I13" s="44"/>
      <c r="J13" s="44"/>
      <c r="K13" s="44"/>
      <c r="L13" s="44"/>
      <c r="M13" s="44"/>
      <c r="N13" s="44"/>
    </row>
    <row r="14" spans="2:22" x14ac:dyDescent="0.25">
      <c r="B14" s="53">
        <v>2034</v>
      </c>
      <c r="C14" s="47"/>
      <c r="D14" s="47"/>
      <c r="E14" s="47"/>
      <c r="F14" s="47"/>
      <c r="G14" s="47"/>
      <c r="H14" s="44"/>
      <c r="I14" s="44"/>
      <c r="J14" s="44"/>
      <c r="K14" s="44"/>
      <c r="L14" s="44"/>
      <c r="M14" s="44"/>
      <c r="N14" s="44"/>
    </row>
    <row r="15" spans="2:22" x14ac:dyDescent="0.25">
      <c r="B15" s="53">
        <v>2033</v>
      </c>
      <c r="C15" s="47"/>
      <c r="D15" s="47"/>
      <c r="E15" s="47"/>
      <c r="F15" s="47"/>
      <c r="G15" s="47"/>
      <c r="H15" s="44"/>
      <c r="I15" s="44"/>
      <c r="J15" s="44"/>
      <c r="K15" s="44"/>
      <c r="L15" s="44"/>
      <c r="M15" s="44"/>
      <c r="N15" s="44"/>
    </row>
    <row r="16" spans="2:22" x14ac:dyDescent="0.25">
      <c r="B16" s="53">
        <v>2032</v>
      </c>
      <c r="C16" s="47"/>
      <c r="D16" s="47"/>
      <c r="E16" s="47"/>
      <c r="F16" s="47"/>
      <c r="G16" s="47"/>
      <c r="H16" s="44"/>
      <c r="I16" s="44"/>
      <c r="J16" s="44"/>
      <c r="K16" s="44"/>
      <c r="L16" s="44"/>
      <c r="M16" s="44"/>
      <c r="N16" s="44"/>
    </row>
    <row r="17" spans="2:14" x14ac:dyDescent="0.25">
      <c r="B17" s="53">
        <v>2031</v>
      </c>
      <c r="C17" s="47"/>
      <c r="D17" s="47"/>
      <c r="E17" s="47"/>
      <c r="F17" s="47"/>
      <c r="G17" s="47"/>
      <c r="H17" s="44"/>
      <c r="I17" s="44"/>
      <c r="J17" s="44"/>
      <c r="K17" s="44"/>
      <c r="L17" s="44"/>
      <c r="M17" s="44"/>
      <c r="N17" s="44"/>
    </row>
    <row r="18" spans="2:14" x14ac:dyDescent="0.25">
      <c r="B18" s="53">
        <v>2030</v>
      </c>
      <c r="C18" s="47"/>
      <c r="D18" s="47"/>
      <c r="E18" s="47"/>
      <c r="F18" s="47"/>
      <c r="G18" s="47"/>
      <c r="H18" s="44"/>
      <c r="I18" s="44"/>
      <c r="J18" s="44"/>
      <c r="K18" s="44"/>
      <c r="L18" s="44"/>
      <c r="M18" s="44"/>
      <c r="N18" s="44"/>
    </row>
    <row r="19" spans="2:14" x14ac:dyDescent="0.25">
      <c r="B19" s="53">
        <v>2029</v>
      </c>
      <c r="C19" s="47"/>
      <c r="D19" s="47"/>
      <c r="E19" s="47"/>
      <c r="F19" s="47"/>
      <c r="G19" s="47"/>
      <c r="H19" s="44"/>
      <c r="I19" s="44"/>
      <c r="J19" s="44"/>
      <c r="K19" s="44"/>
      <c r="L19" s="44"/>
      <c r="M19" s="44"/>
      <c r="N19" s="44"/>
    </row>
    <row r="20" spans="2:14" x14ac:dyDescent="0.25">
      <c r="B20" s="53">
        <v>2028</v>
      </c>
      <c r="C20" s="47"/>
      <c r="D20" s="47"/>
      <c r="E20" s="47"/>
      <c r="F20" s="47"/>
      <c r="G20" s="47"/>
      <c r="H20" s="44"/>
      <c r="I20" s="44"/>
      <c r="J20" s="44"/>
      <c r="K20" s="44"/>
      <c r="L20" s="44"/>
      <c r="M20" s="44"/>
      <c r="N20" s="44"/>
    </row>
    <row r="21" spans="2:14" x14ac:dyDescent="0.25">
      <c r="B21" s="53">
        <v>2027</v>
      </c>
      <c r="C21" s="47"/>
      <c r="D21" s="47"/>
      <c r="E21" s="47"/>
      <c r="F21" s="47"/>
      <c r="G21" s="47"/>
      <c r="H21" s="44"/>
      <c r="I21" s="44"/>
      <c r="J21" s="44"/>
      <c r="K21" s="44"/>
      <c r="L21" s="44"/>
      <c r="M21" s="44"/>
      <c r="N21" s="44"/>
    </row>
    <row r="22" spans="2:14" x14ac:dyDescent="0.25">
      <c r="B22" s="53">
        <v>2026</v>
      </c>
      <c r="C22" s="47"/>
      <c r="D22" s="47"/>
      <c r="E22" s="47"/>
      <c r="F22" s="47"/>
      <c r="G22" s="47"/>
      <c r="H22" s="44"/>
      <c r="I22" s="44"/>
      <c r="J22" s="44"/>
      <c r="K22" s="44"/>
      <c r="L22" s="44"/>
      <c r="M22" s="44"/>
      <c r="N22" s="44"/>
    </row>
    <row r="23" spans="2:14" x14ac:dyDescent="0.25">
      <c r="B23" s="53">
        <v>2025</v>
      </c>
      <c r="C23" s="47"/>
      <c r="D23" s="47"/>
      <c r="E23" s="47"/>
      <c r="F23" s="47"/>
      <c r="G23" s="47"/>
      <c r="H23" s="44"/>
      <c r="I23" s="44"/>
      <c r="J23" s="44"/>
      <c r="K23" s="44"/>
      <c r="L23" s="44"/>
      <c r="M23" s="44"/>
      <c r="N23" s="44"/>
    </row>
    <row r="24" spans="2:14" x14ac:dyDescent="0.25">
      <c r="B24" s="53">
        <v>2024</v>
      </c>
      <c r="C24" s="47"/>
      <c r="D24" s="47"/>
      <c r="E24" s="47"/>
      <c r="F24" s="47"/>
      <c r="G24" s="47"/>
      <c r="H24" s="44"/>
      <c r="I24" s="44"/>
      <c r="J24" s="44"/>
      <c r="K24" s="44"/>
      <c r="L24" s="44"/>
      <c r="M24" s="44"/>
      <c r="N24" s="44"/>
    </row>
    <row r="25" spans="2:14" x14ac:dyDescent="0.25">
      <c r="B25" s="53">
        <v>2023</v>
      </c>
      <c r="C25" s="47"/>
      <c r="D25" s="47"/>
      <c r="E25" s="47"/>
      <c r="F25" s="47"/>
      <c r="G25" s="47"/>
      <c r="H25" s="44"/>
      <c r="I25" s="44"/>
      <c r="J25" s="44"/>
      <c r="K25" s="44"/>
      <c r="L25" s="44"/>
      <c r="M25" s="44"/>
      <c r="N25" s="44"/>
    </row>
    <row r="26" spans="2:14" x14ac:dyDescent="0.25">
      <c r="B26" s="53">
        <v>2022</v>
      </c>
      <c r="C26" s="47"/>
      <c r="D26" s="47"/>
      <c r="E26" s="47"/>
      <c r="F26" s="47"/>
      <c r="G26" s="47"/>
      <c r="H26" s="44"/>
      <c r="I26" s="44"/>
      <c r="J26" s="44"/>
      <c r="K26" s="44"/>
      <c r="L26" s="44"/>
      <c r="M26" s="44"/>
      <c r="N26" s="44"/>
    </row>
    <row r="27" spans="2:14" x14ac:dyDescent="0.25">
      <c r="B27" s="53">
        <v>2021</v>
      </c>
      <c r="C27" s="47"/>
      <c r="D27" s="47"/>
      <c r="E27" s="47"/>
      <c r="F27" s="47"/>
      <c r="G27" s="47"/>
      <c r="H27" s="44"/>
      <c r="I27" s="44"/>
      <c r="J27" s="44"/>
      <c r="K27" s="44"/>
      <c r="L27" s="44"/>
      <c r="M27" s="44"/>
      <c r="N27" s="44"/>
    </row>
    <row r="28" spans="2:14" x14ac:dyDescent="0.25">
      <c r="B28" s="53">
        <v>2020</v>
      </c>
      <c r="C28" s="47"/>
      <c r="D28" s="47"/>
      <c r="E28" s="47"/>
      <c r="F28" s="47"/>
      <c r="G28" s="47"/>
      <c r="H28" s="44"/>
      <c r="I28" s="44"/>
      <c r="J28" s="44"/>
      <c r="K28" s="44"/>
      <c r="L28" s="44"/>
      <c r="M28" s="44"/>
      <c r="N28" s="44"/>
    </row>
    <row r="29" spans="2:14" x14ac:dyDescent="0.25">
      <c r="B29" s="53">
        <v>2019</v>
      </c>
      <c r="C29" s="1" t="s">
        <v>5</v>
      </c>
      <c r="D29" s="1" t="s">
        <v>5</v>
      </c>
      <c r="E29" s="1" t="s">
        <v>5</v>
      </c>
      <c r="F29" s="1" t="s">
        <v>5</v>
      </c>
      <c r="G29" s="1" t="s">
        <v>5</v>
      </c>
      <c r="H29" s="1" t="s">
        <v>5</v>
      </c>
      <c r="I29" s="1" t="s">
        <v>5</v>
      </c>
      <c r="J29" s="1" t="s">
        <v>5</v>
      </c>
      <c r="K29" s="1" t="s">
        <v>5</v>
      </c>
      <c r="L29" s="1" t="s">
        <v>5</v>
      </c>
      <c r="M29" s="1" t="s">
        <v>5</v>
      </c>
      <c r="N29" s="1" t="s">
        <v>5</v>
      </c>
    </row>
    <row r="30" spans="2:14" x14ac:dyDescent="0.25">
      <c r="B30" s="53">
        <v>2018</v>
      </c>
      <c r="C30" s="1" t="s">
        <v>5</v>
      </c>
      <c r="D30" s="1" t="s">
        <v>5</v>
      </c>
      <c r="E30" s="1" t="s">
        <v>5</v>
      </c>
      <c r="F30" s="1" t="s">
        <v>5</v>
      </c>
      <c r="G30" s="1" t="s">
        <v>5</v>
      </c>
      <c r="H30" s="1" t="s">
        <v>5</v>
      </c>
      <c r="I30" s="1" t="s">
        <v>5</v>
      </c>
      <c r="J30" s="1" t="s">
        <v>5</v>
      </c>
      <c r="K30" s="1" t="s">
        <v>5</v>
      </c>
      <c r="L30" s="1" t="s">
        <v>5</v>
      </c>
      <c r="M30" s="1" t="s">
        <v>5</v>
      </c>
      <c r="N30" s="1" t="s">
        <v>5</v>
      </c>
    </row>
    <row r="31" spans="2:14" x14ac:dyDescent="0.25">
      <c r="B31" s="55">
        <v>2017</v>
      </c>
      <c r="C31" s="98">
        <v>7949</v>
      </c>
      <c r="D31" s="98">
        <v>5012</v>
      </c>
      <c r="E31" s="98">
        <v>5012</v>
      </c>
      <c r="F31" s="1">
        <v>1667</v>
      </c>
      <c r="G31" s="98">
        <v>1697</v>
      </c>
      <c r="H31" s="98">
        <v>1667</v>
      </c>
      <c r="I31" s="1">
        <v>20.95</v>
      </c>
      <c r="J31" s="1">
        <v>42.92</v>
      </c>
      <c r="K31" s="1">
        <v>0</v>
      </c>
      <c r="L31" s="1" t="s">
        <v>5</v>
      </c>
      <c r="M31" s="1">
        <v>100</v>
      </c>
      <c r="N31" s="103">
        <f>43.74/100</f>
        <v>0.43740000000000001</v>
      </c>
    </row>
    <row r="32" spans="2:14" x14ac:dyDescent="0.25">
      <c r="B32" s="55">
        <v>2016</v>
      </c>
      <c r="C32" s="98">
        <v>7872</v>
      </c>
      <c r="D32" s="98">
        <v>4963</v>
      </c>
      <c r="E32" s="98">
        <v>4862</v>
      </c>
      <c r="F32" s="1">
        <v>1667</v>
      </c>
      <c r="G32" s="98">
        <v>1697</v>
      </c>
      <c r="H32" s="98">
        <v>1667</v>
      </c>
      <c r="I32" s="1">
        <v>20.95</v>
      </c>
      <c r="J32" s="1">
        <v>46.09</v>
      </c>
      <c r="K32" s="1">
        <v>0</v>
      </c>
      <c r="L32" s="1" t="s">
        <v>5</v>
      </c>
      <c r="M32" s="1">
        <v>100</v>
      </c>
      <c r="N32" s="103">
        <f>43.72/100</f>
        <v>0.43719999999999998</v>
      </c>
    </row>
    <row r="33" spans="2:14" x14ac:dyDescent="0.25">
      <c r="B33" s="55">
        <v>2015</v>
      </c>
      <c r="C33" s="98">
        <v>7793</v>
      </c>
      <c r="D33" s="98">
        <v>4913</v>
      </c>
      <c r="E33" s="98">
        <v>4862</v>
      </c>
      <c r="F33" s="1">
        <v>1638</v>
      </c>
      <c r="G33" s="98">
        <v>1666</v>
      </c>
      <c r="H33" s="98">
        <v>1638</v>
      </c>
      <c r="I33" s="1">
        <v>20.95</v>
      </c>
      <c r="J33" s="1">
        <v>44.55</v>
      </c>
      <c r="K33" s="1">
        <v>0</v>
      </c>
      <c r="L33" s="1" t="s">
        <v>5</v>
      </c>
      <c r="M33" s="1">
        <v>100</v>
      </c>
      <c r="N33" s="103">
        <f>43.88/100</f>
        <v>0.43880000000000002</v>
      </c>
    </row>
    <row r="34" spans="2:14" x14ac:dyDescent="0.25">
      <c r="B34" s="55">
        <v>2014</v>
      </c>
      <c r="C34" s="98">
        <v>7712</v>
      </c>
      <c r="D34" s="98">
        <v>4862</v>
      </c>
      <c r="E34" s="98">
        <v>4862</v>
      </c>
      <c r="F34" s="1">
        <v>1615</v>
      </c>
      <c r="G34" s="98">
        <v>1633</v>
      </c>
      <c r="H34" s="98">
        <v>1615</v>
      </c>
      <c r="I34" s="1">
        <v>20.95</v>
      </c>
      <c r="J34" s="1">
        <v>46.53</v>
      </c>
      <c r="K34" s="1">
        <v>0</v>
      </c>
      <c r="L34" s="1" t="s">
        <v>5</v>
      </c>
      <c r="M34" s="1">
        <v>100</v>
      </c>
      <c r="N34" s="103">
        <f>44.59/100</f>
        <v>0.44590000000000002</v>
      </c>
    </row>
    <row r="35" spans="2:14" x14ac:dyDescent="0.25">
      <c r="B35" s="55">
        <v>2013</v>
      </c>
      <c r="C35" s="98">
        <v>7628</v>
      </c>
      <c r="D35" s="98">
        <v>4809</v>
      </c>
      <c r="E35" s="98">
        <v>4140</v>
      </c>
      <c r="F35" s="1">
        <v>1581</v>
      </c>
      <c r="G35" s="98">
        <v>1586</v>
      </c>
      <c r="H35" s="98">
        <v>1581</v>
      </c>
      <c r="I35" s="1">
        <v>20.95</v>
      </c>
      <c r="J35" s="1">
        <v>50.05</v>
      </c>
      <c r="K35" s="1">
        <v>0</v>
      </c>
      <c r="L35" s="1" t="s">
        <v>5</v>
      </c>
      <c r="M35" s="1">
        <v>99.81</v>
      </c>
      <c r="N35" s="103">
        <f>43.24/100</f>
        <v>0.43240000000000001</v>
      </c>
    </row>
    <row r="36" spans="2:14" x14ac:dyDescent="0.25">
      <c r="B36" s="55">
        <v>2012</v>
      </c>
      <c r="C36" s="98">
        <v>7333</v>
      </c>
      <c r="D36" s="98">
        <v>4623</v>
      </c>
      <c r="E36" s="98">
        <v>4053</v>
      </c>
      <c r="F36" s="1">
        <v>1568</v>
      </c>
      <c r="G36" s="98">
        <v>1580</v>
      </c>
      <c r="H36" s="98">
        <v>1568</v>
      </c>
      <c r="I36" s="1">
        <v>20.95</v>
      </c>
      <c r="J36" s="1">
        <v>47.84</v>
      </c>
      <c r="K36" s="1">
        <v>21</v>
      </c>
      <c r="L36" s="98">
        <v>1516</v>
      </c>
      <c r="M36" s="1">
        <v>99.81</v>
      </c>
      <c r="N36" s="103">
        <f>40.46/100</f>
        <v>0.40460000000000002</v>
      </c>
    </row>
    <row r="37" spans="2:14" x14ac:dyDescent="0.25">
      <c r="B37" s="55">
        <v>2011</v>
      </c>
      <c r="C37" s="98">
        <v>7258</v>
      </c>
      <c r="D37" s="98">
        <v>4576</v>
      </c>
      <c r="E37" s="98">
        <v>4443</v>
      </c>
      <c r="F37" s="1">
        <v>1549</v>
      </c>
      <c r="G37" s="98">
        <v>1553</v>
      </c>
      <c r="H37" s="98">
        <v>1549</v>
      </c>
      <c r="I37" s="1">
        <v>20.95</v>
      </c>
      <c r="J37" s="1">
        <v>45.55</v>
      </c>
      <c r="K37" s="1" t="s">
        <v>5</v>
      </c>
      <c r="L37" s="1" t="s">
        <v>5</v>
      </c>
      <c r="M37" s="1">
        <v>100</v>
      </c>
      <c r="N37" s="103">
        <f>44.19/100</f>
        <v>0.44189999999999996</v>
      </c>
    </row>
    <row r="38" spans="2:14" x14ac:dyDescent="0.25">
      <c r="B38" s="55">
        <v>2010</v>
      </c>
      <c r="C38" s="98">
        <v>7180</v>
      </c>
      <c r="D38" s="98">
        <v>4527</v>
      </c>
      <c r="E38" s="98">
        <v>4419</v>
      </c>
      <c r="F38" s="17">
        <v>1487</v>
      </c>
      <c r="G38" s="98">
        <v>1496</v>
      </c>
      <c r="H38" s="98">
        <v>1487</v>
      </c>
      <c r="I38" s="1">
        <v>20.399999999999999</v>
      </c>
      <c r="J38" s="1">
        <v>42.79</v>
      </c>
      <c r="K38" s="1">
        <v>0</v>
      </c>
      <c r="L38" s="1" t="s">
        <v>5</v>
      </c>
      <c r="M38" s="1">
        <v>99.62</v>
      </c>
      <c r="N38" s="103">
        <f>47.55/100</f>
        <v>0.47549999999999998</v>
      </c>
    </row>
    <row r="39" spans="2:14" x14ac:dyDescent="0.25">
      <c r="B39" s="55">
        <v>2009</v>
      </c>
      <c r="C39" s="98">
        <v>6818</v>
      </c>
      <c r="D39" s="98">
        <v>4132</v>
      </c>
      <c r="E39" s="98">
        <v>4119</v>
      </c>
      <c r="F39" s="17">
        <v>1432</v>
      </c>
      <c r="G39" s="98">
        <v>1450</v>
      </c>
      <c r="H39" s="98">
        <v>1432</v>
      </c>
      <c r="I39" s="1">
        <v>20.399999999999999</v>
      </c>
      <c r="J39" s="1">
        <v>49.13</v>
      </c>
      <c r="K39" s="1" t="s">
        <v>5</v>
      </c>
      <c r="L39" s="1" t="s">
        <v>5</v>
      </c>
      <c r="M39" s="1">
        <v>99.29</v>
      </c>
      <c r="N39" s="103">
        <f>38.4/100</f>
        <v>0.38400000000000001</v>
      </c>
    </row>
    <row r="40" spans="2:14" x14ac:dyDescent="0.25">
      <c r="B40" s="55">
        <v>2008</v>
      </c>
      <c r="C40" s="98">
        <v>6763</v>
      </c>
      <c r="D40" s="98">
        <v>4099</v>
      </c>
      <c r="E40" s="98">
        <v>3824</v>
      </c>
      <c r="F40" s="17">
        <v>1351</v>
      </c>
      <c r="G40" s="98">
        <v>1370</v>
      </c>
      <c r="H40" s="98">
        <v>1351</v>
      </c>
      <c r="I40" s="1">
        <v>20.399999999999999</v>
      </c>
      <c r="J40" s="1">
        <v>52.44</v>
      </c>
      <c r="K40" s="1" t="s">
        <v>5</v>
      </c>
      <c r="L40" s="1" t="s">
        <v>5</v>
      </c>
      <c r="M40" s="1">
        <v>96.64</v>
      </c>
      <c r="N40" s="103">
        <f>31.57/100</f>
        <v>0.31569999999999998</v>
      </c>
    </row>
    <row r="41" spans="2:14" x14ac:dyDescent="0.25">
      <c r="B41" s="55">
        <v>2007</v>
      </c>
      <c r="C41" s="98">
        <v>6569</v>
      </c>
      <c r="D41" s="98">
        <v>3981</v>
      </c>
      <c r="E41" s="98">
        <v>3824</v>
      </c>
      <c r="F41" s="17">
        <v>1148</v>
      </c>
      <c r="G41" s="98">
        <v>1251</v>
      </c>
      <c r="H41" s="98">
        <v>1148</v>
      </c>
      <c r="I41" s="1">
        <v>10.68</v>
      </c>
      <c r="J41" s="1">
        <v>53.39</v>
      </c>
      <c r="K41" s="1">
        <v>0</v>
      </c>
      <c r="L41" s="1" t="s">
        <v>5</v>
      </c>
      <c r="M41" s="1">
        <v>96.73</v>
      </c>
      <c r="N41" s="103">
        <f>41.94/100</f>
        <v>0.4194</v>
      </c>
    </row>
    <row r="42" spans="2:14" x14ac:dyDescent="0.25">
      <c r="B42" s="55">
        <v>2006</v>
      </c>
      <c r="C42" s="98">
        <v>6111</v>
      </c>
      <c r="D42" s="98">
        <v>3244</v>
      </c>
      <c r="E42" s="98">
        <v>4660</v>
      </c>
      <c r="F42" s="17">
        <v>1188</v>
      </c>
      <c r="G42" s="98">
        <v>1202</v>
      </c>
      <c r="H42" s="98">
        <v>1188</v>
      </c>
      <c r="I42" s="1">
        <v>9.68</v>
      </c>
      <c r="J42" s="1">
        <v>72.849999999999994</v>
      </c>
      <c r="K42" s="1">
        <v>0</v>
      </c>
      <c r="L42" s="1" t="s">
        <v>5</v>
      </c>
      <c r="M42" s="1">
        <v>99.96</v>
      </c>
      <c r="N42" s="103">
        <f>26.61/100</f>
        <v>0.2661</v>
      </c>
    </row>
    <row r="43" spans="2:14" x14ac:dyDescent="0.25">
      <c r="B43" s="55">
        <v>2005</v>
      </c>
      <c r="C43" s="98">
        <v>6120</v>
      </c>
      <c r="D43" s="98">
        <v>3248</v>
      </c>
      <c r="E43" s="98">
        <v>4878</v>
      </c>
      <c r="F43" s="17">
        <v>1137</v>
      </c>
      <c r="G43" s="98">
        <v>1149</v>
      </c>
      <c r="H43" s="98">
        <v>1137</v>
      </c>
      <c r="I43" s="1">
        <v>9.68</v>
      </c>
      <c r="J43" s="1">
        <v>87.11</v>
      </c>
      <c r="K43" s="1">
        <v>0</v>
      </c>
      <c r="L43" s="1">
        <v>0</v>
      </c>
      <c r="M43" s="1">
        <v>100</v>
      </c>
      <c r="N43" s="103">
        <f>-8.36/100</f>
        <v>-8.3599999999999994E-2</v>
      </c>
    </row>
    <row r="44" spans="2:14" x14ac:dyDescent="0.25">
      <c r="B44" s="55">
        <v>2004</v>
      </c>
      <c r="C44" s="98">
        <v>6135</v>
      </c>
      <c r="D44" s="98">
        <v>3256</v>
      </c>
      <c r="E44" s="98">
        <v>3833</v>
      </c>
      <c r="F44" s="17">
        <v>1095</v>
      </c>
      <c r="G44" s="98">
        <v>1107</v>
      </c>
      <c r="H44" s="98">
        <v>1095</v>
      </c>
      <c r="I44" s="1">
        <v>9.6999999999999993</v>
      </c>
      <c r="J44" s="1">
        <v>104.73</v>
      </c>
      <c r="K44" s="1">
        <v>0</v>
      </c>
      <c r="L44" s="1">
        <v>0</v>
      </c>
      <c r="M44" s="1">
        <v>100</v>
      </c>
      <c r="N44" s="103">
        <f>-31.18/100</f>
        <v>-0.31180000000000002</v>
      </c>
    </row>
    <row r="45" spans="2:14" x14ac:dyDescent="0.25">
      <c r="B45" s="55">
        <v>2003</v>
      </c>
      <c r="C45" s="98">
        <v>6146</v>
      </c>
      <c r="D45" s="98">
        <v>3262</v>
      </c>
      <c r="E45" s="98">
        <v>3833</v>
      </c>
      <c r="F45" s="1">
        <v>1053</v>
      </c>
      <c r="G45" s="98">
        <v>1066</v>
      </c>
      <c r="H45" s="98">
        <v>1053</v>
      </c>
      <c r="I45" s="1">
        <v>16.3</v>
      </c>
      <c r="J45" s="1" t="s">
        <v>5</v>
      </c>
      <c r="K45" s="1" t="s">
        <v>5</v>
      </c>
      <c r="L45" s="1" t="s">
        <v>5</v>
      </c>
      <c r="M45" s="1">
        <v>100</v>
      </c>
      <c r="N45" s="103" t="s">
        <v>5</v>
      </c>
    </row>
    <row r="46" spans="2:14" x14ac:dyDescent="0.25">
      <c r="B46" s="55">
        <v>2002</v>
      </c>
      <c r="C46" s="98">
        <v>6155</v>
      </c>
      <c r="D46" s="98">
        <v>3267</v>
      </c>
      <c r="E46" s="98">
        <v>4190</v>
      </c>
      <c r="F46" s="1">
        <v>976</v>
      </c>
      <c r="G46" s="1">
        <v>982</v>
      </c>
      <c r="H46" s="1">
        <v>976</v>
      </c>
      <c r="I46" s="1">
        <v>15.3</v>
      </c>
      <c r="J46" s="1">
        <v>80.25</v>
      </c>
      <c r="K46" s="1" t="s">
        <v>5</v>
      </c>
      <c r="L46" s="1" t="s">
        <v>5</v>
      </c>
      <c r="M46" s="1">
        <v>99.95</v>
      </c>
      <c r="N46" s="103">
        <f>2.47/100</f>
        <v>2.4700000000000003E-2</v>
      </c>
    </row>
    <row r="47" spans="2:14" x14ac:dyDescent="0.25">
      <c r="B47" s="55">
        <v>2001</v>
      </c>
      <c r="C47" s="98">
        <v>6155</v>
      </c>
      <c r="D47" s="98">
        <v>3267</v>
      </c>
      <c r="E47" s="98">
        <v>2945</v>
      </c>
      <c r="F47" s="1">
        <v>878</v>
      </c>
      <c r="G47" s="1">
        <v>880</v>
      </c>
      <c r="H47" s="1">
        <v>878</v>
      </c>
      <c r="I47" s="1">
        <v>14.36</v>
      </c>
      <c r="J47" s="1">
        <v>79.92</v>
      </c>
      <c r="K47" s="1" t="s">
        <v>5</v>
      </c>
      <c r="L47" s="1" t="s">
        <v>5</v>
      </c>
      <c r="M47" s="1">
        <v>99.42</v>
      </c>
      <c r="N47" s="103">
        <f>20.08/100</f>
        <v>0.20079999999999998</v>
      </c>
    </row>
    <row r="48" spans="2:14" x14ac:dyDescent="0.25">
      <c r="B48" s="55">
        <v>2000</v>
      </c>
      <c r="C48" s="98">
        <v>6172</v>
      </c>
      <c r="D48" s="98">
        <v>3276</v>
      </c>
      <c r="E48" s="98">
        <v>2945</v>
      </c>
      <c r="F48" s="1">
        <v>730</v>
      </c>
      <c r="G48" s="1">
        <v>837</v>
      </c>
      <c r="H48" s="1">
        <v>830</v>
      </c>
      <c r="I48" s="1">
        <v>15.96</v>
      </c>
      <c r="J48" s="1" t="s">
        <v>5</v>
      </c>
      <c r="K48" s="1" t="s">
        <v>5</v>
      </c>
      <c r="L48" s="1" t="s">
        <v>5</v>
      </c>
      <c r="M48" s="1">
        <v>99.44</v>
      </c>
      <c r="N48" s="1" t="s">
        <v>5</v>
      </c>
    </row>
    <row r="49" spans="2:14" x14ac:dyDescent="0.25">
      <c r="B49" s="55">
        <v>1999</v>
      </c>
      <c r="C49" s="98">
        <v>6695</v>
      </c>
      <c r="D49" s="98">
        <v>3042</v>
      </c>
      <c r="E49" s="98">
        <v>3642</v>
      </c>
      <c r="F49" s="1">
        <v>779</v>
      </c>
      <c r="G49" s="1">
        <v>783</v>
      </c>
      <c r="H49" s="1">
        <v>779</v>
      </c>
      <c r="I49" s="1">
        <v>14.36</v>
      </c>
      <c r="J49" s="1" t="s">
        <v>5</v>
      </c>
      <c r="K49" s="1" t="s">
        <v>5</v>
      </c>
      <c r="L49" s="1" t="s">
        <v>5</v>
      </c>
      <c r="M49" s="1">
        <v>98.15</v>
      </c>
      <c r="N49" s="1" t="s">
        <v>5</v>
      </c>
    </row>
    <row r="50" spans="2:14" x14ac:dyDescent="0.25">
      <c r="B50" s="55">
        <v>1998</v>
      </c>
      <c r="C50" s="98">
        <v>6658</v>
      </c>
      <c r="D50" s="98">
        <v>3025</v>
      </c>
      <c r="E50" s="98">
        <v>2970</v>
      </c>
      <c r="F50" s="1">
        <v>706</v>
      </c>
      <c r="G50" s="1">
        <v>738</v>
      </c>
      <c r="H50" s="1">
        <v>706</v>
      </c>
      <c r="I50" s="1">
        <v>19.8</v>
      </c>
      <c r="J50" s="1" t="s">
        <v>5</v>
      </c>
      <c r="K50" s="1" t="s">
        <v>5</v>
      </c>
      <c r="L50" s="1" t="s">
        <v>5</v>
      </c>
      <c r="M50" s="1">
        <v>96.19</v>
      </c>
      <c r="N50" s="1" t="s">
        <v>5</v>
      </c>
    </row>
    <row r="51" spans="2:14" x14ac:dyDescent="0.25">
      <c r="B51" s="55">
        <v>1997</v>
      </c>
      <c r="C51" s="98">
        <v>6622</v>
      </c>
      <c r="D51" s="98">
        <v>3009</v>
      </c>
      <c r="E51" s="1" t="s">
        <v>5</v>
      </c>
      <c r="F51" s="1" t="s">
        <v>5</v>
      </c>
      <c r="G51" s="1" t="s">
        <v>5</v>
      </c>
      <c r="H51" s="1" t="s">
        <v>5</v>
      </c>
      <c r="I51" s="1" t="s">
        <v>5</v>
      </c>
      <c r="J51" s="1" t="s">
        <v>5</v>
      </c>
      <c r="K51" s="1" t="s">
        <v>5</v>
      </c>
      <c r="L51" s="1" t="s">
        <v>5</v>
      </c>
      <c r="M51" s="1" t="s">
        <v>5</v>
      </c>
      <c r="N51" s="1" t="s">
        <v>5</v>
      </c>
    </row>
    <row r="52" spans="2:14" x14ac:dyDescent="0.25">
      <c r="B52" s="55">
        <v>1996</v>
      </c>
      <c r="C52" s="98">
        <v>6579</v>
      </c>
      <c r="D52" s="98">
        <v>2989</v>
      </c>
      <c r="E52" s="1" t="s">
        <v>5</v>
      </c>
      <c r="F52" s="17" t="s">
        <v>5</v>
      </c>
      <c r="G52" s="1" t="s">
        <v>5</v>
      </c>
      <c r="H52" s="1" t="s">
        <v>5</v>
      </c>
      <c r="I52" s="1" t="s">
        <v>5</v>
      </c>
      <c r="J52" s="1" t="s">
        <v>5</v>
      </c>
      <c r="K52" s="1" t="s">
        <v>5</v>
      </c>
      <c r="L52" s="1" t="s">
        <v>5</v>
      </c>
      <c r="M52" s="1" t="s">
        <v>5</v>
      </c>
      <c r="N52" s="1" t="s">
        <v>5</v>
      </c>
    </row>
    <row r="53" spans="2:14" x14ac:dyDescent="0.25">
      <c r="B53" s="55">
        <v>1995</v>
      </c>
      <c r="C53" s="98">
        <v>5863</v>
      </c>
      <c r="D53" s="98">
        <v>2664</v>
      </c>
      <c r="E53" s="1" t="s">
        <v>5</v>
      </c>
      <c r="F53" s="17" t="s">
        <v>5</v>
      </c>
      <c r="G53" s="1" t="s">
        <v>5</v>
      </c>
      <c r="H53" s="1" t="s">
        <v>5</v>
      </c>
      <c r="I53" s="1" t="s">
        <v>5</v>
      </c>
      <c r="J53" s="1" t="s">
        <v>5</v>
      </c>
      <c r="K53" s="1" t="s">
        <v>5</v>
      </c>
      <c r="L53" s="1" t="s">
        <v>5</v>
      </c>
      <c r="M53" s="1" t="s">
        <v>5</v>
      </c>
      <c r="N53" s="1" t="s">
        <v>5</v>
      </c>
    </row>
    <row r="55" spans="2:14" x14ac:dyDescent="0.25">
      <c r="B55" s="56" t="s">
        <v>1</v>
      </c>
      <c r="C55" s="57"/>
      <c r="D55" s="58"/>
      <c r="E55" s="58"/>
      <c r="F55" s="59"/>
    </row>
    <row r="56" spans="2:14" x14ac:dyDescent="0.25">
      <c r="B56" s="60" t="s">
        <v>2</v>
      </c>
      <c r="C56" s="61"/>
      <c r="D56" s="62"/>
      <c r="E56" s="62"/>
      <c r="F56" s="63"/>
    </row>
    <row r="57" spans="2:14" x14ac:dyDescent="0.25">
      <c r="B57" s="45"/>
      <c r="C57" s="45"/>
      <c r="D57" s="45"/>
      <c r="E57" s="45"/>
      <c r="F57" s="45"/>
    </row>
  </sheetData>
  <mergeCells count="2">
    <mergeCell ref="B7:N7"/>
    <mergeCell ref="B2:G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3"/>
  <sheetViews>
    <sheetView showGridLines="0" zoomScale="80" zoomScaleNormal="80" workbookViewId="0">
      <selection activeCell="B8" sqref="B8"/>
    </sheetView>
  </sheetViews>
  <sheetFormatPr defaultRowHeight="15" x14ac:dyDescent="0.25"/>
  <cols>
    <col min="2" max="2" width="11.7109375" customWidth="1"/>
    <col min="3" max="3" width="13.28515625" customWidth="1"/>
    <col min="4" max="4" width="12.140625" customWidth="1"/>
    <col min="5" max="5" width="14.85546875" customWidth="1"/>
    <col min="6" max="6" width="18.140625" bestFit="1" customWidth="1"/>
    <col min="7" max="7" width="16.42578125" bestFit="1" customWidth="1"/>
    <col min="8" max="8" width="17.5703125" bestFit="1" customWidth="1"/>
    <col min="9" max="9" width="15.140625" customWidth="1"/>
    <col min="10" max="10" width="18.5703125" bestFit="1" customWidth="1"/>
    <col min="12" max="12" width="11.7109375" bestFit="1" customWidth="1"/>
    <col min="13" max="13" width="11.28515625" bestFit="1" customWidth="1"/>
  </cols>
  <sheetData>
    <row r="2" spans="2:11" x14ac:dyDescent="0.25">
      <c r="B2" s="187" t="s">
        <v>271</v>
      </c>
      <c r="C2" s="187"/>
      <c r="D2" s="187"/>
      <c r="E2" s="187"/>
      <c r="F2" s="187"/>
      <c r="G2" s="187"/>
      <c r="H2" s="10"/>
    </row>
    <row r="3" spans="2:11" x14ac:dyDescent="0.25">
      <c r="B3" s="187"/>
      <c r="C3" s="187"/>
      <c r="D3" s="187"/>
      <c r="E3" s="187"/>
      <c r="F3" s="187"/>
      <c r="G3" s="187"/>
      <c r="H3" s="10"/>
    </row>
    <row r="4" spans="2:11" x14ac:dyDescent="0.25">
      <c r="B4" s="187"/>
      <c r="C4" s="187"/>
      <c r="D4" s="187"/>
      <c r="E4" s="187"/>
      <c r="F4" s="187"/>
      <c r="G4" s="187"/>
      <c r="H4" s="39"/>
    </row>
    <row r="5" spans="2:11" x14ac:dyDescent="0.25">
      <c r="B5" s="187"/>
      <c r="C5" s="187"/>
      <c r="D5" s="187"/>
      <c r="E5" s="187"/>
      <c r="F5" s="187"/>
      <c r="G5" s="187"/>
      <c r="H5" s="39"/>
    </row>
    <row r="6" spans="2:11" x14ac:dyDescent="0.25">
      <c r="B6" s="188"/>
      <c r="C6" s="188"/>
      <c r="D6" s="188"/>
      <c r="E6" s="188"/>
      <c r="F6" s="188"/>
      <c r="G6" s="188"/>
      <c r="H6" s="188"/>
    </row>
    <row r="7" spans="2:11" x14ac:dyDescent="0.25">
      <c r="B7" s="158" t="s">
        <v>108</v>
      </c>
      <c r="C7" s="158"/>
      <c r="D7" s="158"/>
      <c r="E7" s="158"/>
      <c r="F7" s="158"/>
      <c r="G7" s="158"/>
      <c r="H7" s="158"/>
      <c r="I7" s="158"/>
      <c r="J7" s="158"/>
    </row>
    <row r="8" spans="2:11" x14ac:dyDescent="0.25">
      <c r="B8" s="104" t="s">
        <v>86</v>
      </c>
      <c r="C8" s="105" t="s">
        <v>143</v>
      </c>
      <c r="D8" s="105" t="s">
        <v>145</v>
      </c>
      <c r="E8" s="106" t="s">
        <v>161</v>
      </c>
      <c r="F8" s="106" t="s">
        <v>162</v>
      </c>
      <c r="G8" s="106" t="s">
        <v>163</v>
      </c>
      <c r="H8" s="106" t="s">
        <v>164</v>
      </c>
      <c r="I8" s="106" t="s">
        <v>165</v>
      </c>
      <c r="J8" s="106" t="s">
        <v>5</v>
      </c>
      <c r="K8" s="120"/>
    </row>
    <row r="9" spans="2:11" ht="92.25" customHeight="1" x14ac:dyDescent="0.25">
      <c r="B9" s="104" t="s">
        <v>4</v>
      </c>
      <c r="C9" s="26" t="s">
        <v>6</v>
      </c>
      <c r="D9" s="26" t="s">
        <v>7</v>
      </c>
      <c r="E9" s="26" t="s">
        <v>76</v>
      </c>
      <c r="F9" s="26" t="s">
        <v>44</v>
      </c>
      <c r="G9" s="26" t="s">
        <v>45</v>
      </c>
      <c r="H9" s="26" t="s">
        <v>46</v>
      </c>
      <c r="I9" s="26" t="s">
        <v>47</v>
      </c>
      <c r="J9" s="26" t="s">
        <v>48</v>
      </c>
    </row>
    <row r="10" spans="2:11" x14ac:dyDescent="0.25">
      <c r="B10" s="53">
        <v>2038</v>
      </c>
      <c r="C10" s="47"/>
      <c r="D10" s="47"/>
      <c r="E10" s="47"/>
      <c r="F10" s="47"/>
      <c r="G10" s="47"/>
      <c r="H10" s="44"/>
      <c r="I10" s="44"/>
      <c r="J10" s="44"/>
    </row>
    <row r="11" spans="2:11" x14ac:dyDescent="0.25">
      <c r="B11" s="53">
        <v>2037</v>
      </c>
      <c r="C11" s="47"/>
      <c r="D11" s="47"/>
      <c r="E11" s="47"/>
      <c r="F11" s="47"/>
      <c r="G11" s="47"/>
      <c r="H11" s="44"/>
      <c r="I11" s="44"/>
      <c r="J11" s="44"/>
    </row>
    <row r="12" spans="2:11" x14ac:dyDescent="0.25">
      <c r="B12" s="53">
        <v>2036</v>
      </c>
      <c r="C12" s="47"/>
      <c r="D12" s="47"/>
      <c r="E12" s="47"/>
      <c r="F12" s="47"/>
      <c r="G12" s="47"/>
      <c r="H12" s="44"/>
      <c r="I12" s="44"/>
      <c r="J12" s="44"/>
    </row>
    <row r="13" spans="2:11" x14ac:dyDescent="0.25">
      <c r="B13" s="53">
        <v>2035</v>
      </c>
      <c r="C13" s="47"/>
      <c r="D13" s="47"/>
      <c r="E13" s="47"/>
      <c r="F13" s="47"/>
      <c r="G13" s="47"/>
      <c r="H13" s="44"/>
      <c r="I13" s="44"/>
      <c r="J13" s="44"/>
    </row>
    <row r="14" spans="2:11" x14ac:dyDescent="0.25">
      <c r="B14" s="53">
        <v>2034</v>
      </c>
      <c r="C14" s="47"/>
      <c r="D14" s="47"/>
      <c r="E14" s="47"/>
      <c r="F14" s="47"/>
      <c r="G14" s="47"/>
      <c r="H14" s="44"/>
      <c r="I14" s="44"/>
      <c r="J14" s="44"/>
    </row>
    <row r="15" spans="2:11" x14ac:dyDescent="0.25">
      <c r="B15" s="53">
        <v>2033</v>
      </c>
      <c r="C15" s="47"/>
      <c r="D15" s="47"/>
      <c r="E15" s="47"/>
      <c r="F15" s="47"/>
      <c r="G15" s="47"/>
      <c r="H15" s="44"/>
      <c r="I15" s="44"/>
      <c r="J15" s="44"/>
    </row>
    <row r="16" spans="2:11" x14ac:dyDescent="0.25">
      <c r="B16" s="53">
        <v>2032</v>
      </c>
      <c r="C16" s="47"/>
      <c r="D16" s="47"/>
      <c r="E16" s="47"/>
      <c r="F16" s="47"/>
      <c r="G16" s="47"/>
      <c r="H16" s="44"/>
      <c r="I16" s="44"/>
      <c r="J16" s="44"/>
    </row>
    <row r="17" spans="2:10" x14ac:dyDescent="0.25">
      <c r="B17" s="53">
        <v>2031</v>
      </c>
      <c r="C17" s="47"/>
      <c r="D17" s="47"/>
      <c r="E17" s="47"/>
      <c r="F17" s="47"/>
      <c r="G17" s="47"/>
      <c r="H17" s="44"/>
      <c r="I17" s="44"/>
      <c r="J17" s="44"/>
    </row>
    <row r="18" spans="2:10" x14ac:dyDescent="0.25">
      <c r="B18" s="53">
        <v>2030</v>
      </c>
      <c r="C18" s="47"/>
      <c r="D18" s="47"/>
      <c r="E18" s="47"/>
      <c r="F18" s="47"/>
      <c r="G18" s="47"/>
      <c r="H18" s="44"/>
      <c r="I18" s="44"/>
      <c r="J18" s="44"/>
    </row>
    <row r="19" spans="2:10" x14ac:dyDescent="0.25">
      <c r="B19" s="53">
        <v>2029</v>
      </c>
      <c r="C19" s="47"/>
      <c r="D19" s="47"/>
      <c r="E19" s="47"/>
      <c r="F19" s="47"/>
      <c r="G19" s="47"/>
      <c r="H19" s="44"/>
      <c r="I19" s="44"/>
      <c r="J19" s="44"/>
    </row>
    <row r="20" spans="2:10" x14ac:dyDescent="0.25">
      <c r="B20" s="53">
        <v>2028</v>
      </c>
      <c r="C20" s="47"/>
      <c r="D20" s="47"/>
      <c r="E20" s="47"/>
      <c r="F20" s="47"/>
      <c r="G20" s="47"/>
      <c r="H20" s="44"/>
      <c r="I20" s="44"/>
      <c r="J20" s="44"/>
    </row>
    <row r="21" spans="2:10" x14ac:dyDescent="0.25">
      <c r="B21" s="53">
        <v>2027</v>
      </c>
      <c r="C21" s="47"/>
      <c r="D21" s="47"/>
      <c r="E21" s="47"/>
      <c r="F21" s="47"/>
      <c r="G21" s="47"/>
      <c r="H21" s="44"/>
      <c r="I21" s="44"/>
      <c r="J21" s="44"/>
    </row>
    <row r="22" spans="2:10" x14ac:dyDescent="0.25">
      <c r="B22" s="53">
        <v>2026</v>
      </c>
      <c r="C22" s="47"/>
      <c r="D22" s="47"/>
      <c r="E22" s="47"/>
      <c r="F22" s="47"/>
      <c r="G22" s="47"/>
      <c r="H22" s="44"/>
      <c r="I22" s="44"/>
      <c r="J22" s="44"/>
    </row>
    <row r="23" spans="2:10" x14ac:dyDescent="0.25">
      <c r="B23" s="53">
        <v>2025</v>
      </c>
      <c r="C23" s="47"/>
      <c r="D23" s="47"/>
      <c r="E23" s="47"/>
      <c r="F23" s="47"/>
      <c r="G23" s="47"/>
      <c r="H23" s="44"/>
      <c r="I23" s="44"/>
      <c r="J23" s="44"/>
    </row>
    <row r="24" spans="2:10" x14ac:dyDescent="0.25">
      <c r="B24" s="53">
        <v>2024</v>
      </c>
      <c r="C24" s="47"/>
      <c r="D24" s="47"/>
      <c r="E24" s="47"/>
      <c r="F24" s="47"/>
      <c r="G24" s="47"/>
      <c r="H24" s="44"/>
      <c r="I24" s="44"/>
      <c r="J24" s="44"/>
    </row>
    <row r="25" spans="2:10" x14ac:dyDescent="0.25">
      <c r="B25" s="53">
        <v>2023</v>
      </c>
      <c r="C25" s="47"/>
      <c r="D25" s="47"/>
      <c r="E25" s="47"/>
      <c r="F25" s="47"/>
      <c r="G25" s="47"/>
      <c r="H25" s="44"/>
      <c r="I25" s="44"/>
      <c r="J25" s="44"/>
    </row>
    <row r="26" spans="2:10" x14ac:dyDescent="0.25">
      <c r="B26" s="53">
        <v>2022</v>
      </c>
      <c r="C26" s="47"/>
      <c r="D26" s="47"/>
      <c r="E26" s="47"/>
      <c r="F26" s="47"/>
      <c r="G26" s="47"/>
      <c r="H26" s="44"/>
      <c r="I26" s="44"/>
      <c r="J26" s="44"/>
    </row>
    <row r="27" spans="2:10" x14ac:dyDescent="0.25">
      <c r="B27" s="53">
        <v>2021</v>
      </c>
      <c r="C27" s="47"/>
      <c r="D27" s="47"/>
      <c r="E27" s="47"/>
      <c r="F27" s="47"/>
      <c r="G27" s="47"/>
      <c r="H27" s="44"/>
      <c r="I27" s="44"/>
      <c r="J27" s="44"/>
    </row>
    <row r="28" spans="2:10" x14ac:dyDescent="0.25">
      <c r="B28" s="53">
        <v>2020</v>
      </c>
      <c r="C28" s="47"/>
      <c r="D28" s="47"/>
      <c r="E28" s="47"/>
      <c r="F28" s="47"/>
      <c r="G28" s="47"/>
      <c r="H28" s="44"/>
      <c r="I28" s="44"/>
      <c r="J28" s="44"/>
    </row>
    <row r="29" spans="2:10" x14ac:dyDescent="0.25">
      <c r="B29" s="53">
        <v>2019</v>
      </c>
      <c r="C29" s="1" t="s">
        <v>5</v>
      </c>
      <c r="D29" s="1" t="s">
        <v>5</v>
      </c>
      <c r="E29" s="1" t="s">
        <v>5</v>
      </c>
      <c r="F29" s="1" t="s">
        <v>5</v>
      </c>
      <c r="G29" s="1" t="s">
        <v>5</v>
      </c>
      <c r="H29" s="1" t="s">
        <v>5</v>
      </c>
      <c r="I29" s="1" t="s">
        <v>5</v>
      </c>
      <c r="J29" s="1" t="s">
        <v>5</v>
      </c>
    </row>
    <row r="30" spans="2:10" x14ac:dyDescent="0.25">
      <c r="B30" s="53">
        <v>2018</v>
      </c>
      <c r="C30" s="1" t="s">
        <v>5</v>
      </c>
      <c r="D30" s="1" t="s">
        <v>5</v>
      </c>
      <c r="E30" s="1" t="s">
        <v>5</v>
      </c>
      <c r="F30" s="1" t="s">
        <v>5</v>
      </c>
      <c r="G30" s="1" t="s">
        <v>5</v>
      </c>
      <c r="H30" s="1" t="s">
        <v>5</v>
      </c>
      <c r="I30" s="1" t="s">
        <v>5</v>
      </c>
      <c r="J30" s="1" t="s">
        <v>5</v>
      </c>
    </row>
    <row r="31" spans="2:10" x14ac:dyDescent="0.25">
      <c r="B31" s="55">
        <v>2017</v>
      </c>
      <c r="C31" s="6" t="e">
        <f>'[3]Agua I'!C32</f>
        <v>#REF!</v>
      </c>
      <c r="D31" s="6" t="str">
        <f>'[4]Agua I'!E32</f>
        <v>-</v>
      </c>
      <c r="E31" s="1">
        <v>107.1</v>
      </c>
      <c r="F31" s="1">
        <v>449.68</v>
      </c>
      <c r="G31" s="1">
        <v>193</v>
      </c>
      <c r="H31" s="1">
        <v>193</v>
      </c>
      <c r="I31" s="1">
        <v>253</v>
      </c>
      <c r="J31" s="1">
        <v>449.68</v>
      </c>
    </row>
    <row r="32" spans="2:10" x14ac:dyDescent="0.25">
      <c r="B32" s="55">
        <v>2016</v>
      </c>
      <c r="C32" s="6">
        <f>'[4]Agua I'!C33</f>
        <v>5863</v>
      </c>
      <c r="D32" s="6" t="str">
        <f>'[4]Agua I'!E33</f>
        <v>-</v>
      </c>
      <c r="E32" s="1">
        <v>115.2</v>
      </c>
      <c r="F32" s="1">
        <v>443.52</v>
      </c>
      <c r="G32" s="1">
        <v>204.4</v>
      </c>
      <c r="H32" s="1">
        <v>204.4</v>
      </c>
      <c r="I32" s="1">
        <v>249.61</v>
      </c>
      <c r="J32" s="1">
        <v>443.52</v>
      </c>
    </row>
    <row r="33" spans="2:10" x14ac:dyDescent="0.25">
      <c r="B33" s="55">
        <v>2015</v>
      </c>
      <c r="C33" s="6">
        <f>'[4]Agua I'!C34</f>
        <v>0</v>
      </c>
      <c r="D33" s="6">
        <f>'[4]Agua I'!E34</f>
        <v>0</v>
      </c>
      <c r="E33" s="1">
        <v>112.9</v>
      </c>
      <c r="F33" s="1">
        <v>449.7</v>
      </c>
      <c r="G33" s="1">
        <v>200.34</v>
      </c>
      <c r="H33" s="1">
        <v>200.34</v>
      </c>
      <c r="I33" s="1">
        <v>252.35</v>
      </c>
      <c r="J33" s="1">
        <v>449.7</v>
      </c>
    </row>
    <row r="34" spans="2:10" x14ac:dyDescent="0.25">
      <c r="B34" s="55">
        <v>2014</v>
      </c>
      <c r="C34" s="6">
        <f>'[4]Agua I'!C35</f>
        <v>0</v>
      </c>
      <c r="D34" s="6">
        <f>'[4]Agua I'!E35</f>
        <v>0</v>
      </c>
      <c r="E34" s="1">
        <v>128</v>
      </c>
      <c r="F34" s="1">
        <v>452.03</v>
      </c>
      <c r="G34" s="1">
        <v>210.31</v>
      </c>
      <c r="H34" s="1">
        <v>210.31</v>
      </c>
      <c r="I34" s="1">
        <v>250.47</v>
      </c>
      <c r="J34" s="1">
        <v>452.03</v>
      </c>
    </row>
    <row r="35" spans="2:10" x14ac:dyDescent="0.25">
      <c r="B35" s="55">
        <v>2013</v>
      </c>
      <c r="C35" s="6">
        <f>'[4]Agua I'!C36</f>
        <v>0</v>
      </c>
      <c r="D35" s="6">
        <f>'[4]Agua I'!E36</f>
        <v>0</v>
      </c>
      <c r="E35" s="1">
        <v>139.6</v>
      </c>
      <c r="F35" s="1">
        <v>417.16</v>
      </c>
      <c r="G35" s="1">
        <v>208.77</v>
      </c>
      <c r="H35" s="1">
        <v>208.77</v>
      </c>
      <c r="I35" s="1">
        <v>236.79</v>
      </c>
      <c r="J35" s="1">
        <v>417.16</v>
      </c>
    </row>
    <row r="36" spans="2:10" x14ac:dyDescent="0.25">
      <c r="B36" s="55">
        <v>2012</v>
      </c>
      <c r="C36" s="6">
        <f>'[4]Agua I'!C37</f>
        <v>0</v>
      </c>
      <c r="D36" s="6">
        <f>'[4]Agua I'!E37</f>
        <v>0</v>
      </c>
      <c r="E36" s="1">
        <v>131.19999999999999</v>
      </c>
      <c r="F36" s="1">
        <v>425.15</v>
      </c>
      <c r="G36" s="1">
        <v>203.4</v>
      </c>
      <c r="H36" s="1">
        <v>203.4</v>
      </c>
      <c r="I36" s="1">
        <v>253.14</v>
      </c>
      <c r="J36" s="1">
        <v>425.15</v>
      </c>
    </row>
    <row r="37" spans="2:10" x14ac:dyDescent="0.25">
      <c r="B37" s="55">
        <v>2011</v>
      </c>
      <c r="C37" s="6">
        <f>'[4]Agua I'!C38</f>
        <v>0</v>
      </c>
      <c r="D37" s="6">
        <f>'[4]Agua I'!E38</f>
        <v>0</v>
      </c>
      <c r="E37" s="1">
        <v>121.3</v>
      </c>
      <c r="F37" s="1">
        <v>430.5</v>
      </c>
      <c r="G37" s="1">
        <v>196.04</v>
      </c>
      <c r="H37" s="1">
        <v>196.11</v>
      </c>
      <c r="I37" s="1">
        <v>240.26</v>
      </c>
      <c r="J37" s="1">
        <v>430.5</v>
      </c>
    </row>
    <row r="38" spans="2:10" x14ac:dyDescent="0.25">
      <c r="B38" s="55">
        <v>2010</v>
      </c>
      <c r="C38" s="6">
        <f>'[4]Agua I'!C39</f>
        <v>0</v>
      </c>
      <c r="D38" s="6">
        <f>'[4]Agua I'!E39</f>
        <v>0</v>
      </c>
      <c r="E38" s="1">
        <v>122.4</v>
      </c>
      <c r="F38" s="1">
        <v>445.49</v>
      </c>
      <c r="G38" s="1">
        <v>190.64</v>
      </c>
      <c r="H38" s="1">
        <v>190.64</v>
      </c>
      <c r="I38" s="1">
        <v>233.67</v>
      </c>
      <c r="J38" s="1">
        <v>445.49</v>
      </c>
    </row>
    <row r="39" spans="2:10" x14ac:dyDescent="0.25">
      <c r="B39" s="55">
        <v>2009</v>
      </c>
      <c r="C39" s="6">
        <f>'[4]Agua I'!C40</f>
        <v>0</v>
      </c>
      <c r="D39" s="6">
        <f>'[4]Agua I'!E40</f>
        <v>0</v>
      </c>
      <c r="E39" s="1">
        <v>120.7</v>
      </c>
      <c r="F39" s="1">
        <v>356.1</v>
      </c>
      <c r="G39" s="1">
        <v>173.62</v>
      </c>
      <c r="H39" s="1">
        <v>174.94</v>
      </c>
      <c r="I39" s="1">
        <v>219.37</v>
      </c>
      <c r="J39" s="1">
        <v>356.1</v>
      </c>
    </row>
    <row r="40" spans="2:10" x14ac:dyDescent="0.25">
      <c r="B40" s="55">
        <v>2008</v>
      </c>
      <c r="C40" s="6">
        <f>'[4]Agua I'!C41</f>
        <v>0</v>
      </c>
      <c r="D40" s="6">
        <f>'[4]Agua I'!E41</f>
        <v>0</v>
      </c>
      <c r="E40" s="1">
        <v>117.9</v>
      </c>
      <c r="F40" s="1">
        <v>313.83</v>
      </c>
      <c r="G40" s="1">
        <v>164.56</v>
      </c>
      <c r="H40" s="1">
        <v>164.56</v>
      </c>
      <c r="I40" s="1">
        <v>214.75</v>
      </c>
      <c r="J40" s="1">
        <v>313.83</v>
      </c>
    </row>
    <row r="41" spans="2:10" x14ac:dyDescent="0.25">
      <c r="B41" s="55">
        <v>2007</v>
      </c>
      <c r="C41" s="6">
        <f>'[4]Agua I'!C42</f>
        <v>0</v>
      </c>
      <c r="D41" s="6">
        <f>'[4]Agua I'!E42</f>
        <v>0</v>
      </c>
      <c r="E41" s="1">
        <v>115.5</v>
      </c>
      <c r="F41" s="1">
        <v>334.85</v>
      </c>
      <c r="G41" s="1">
        <v>178.77</v>
      </c>
      <c r="H41" s="1">
        <v>178.77</v>
      </c>
      <c r="I41" s="1">
        <v>194.4</v>
      </c>
      <c r="J41" s="1">
        <v>334.85</v>
      </c>
    </row>
    <row r="42" spans="2:10" x14ac:dyDescent="0.25">
      <c r="B42" s="55">
        <v>2006</v>
      </c>
      <c r="C42" s="6">
        <f>'[4]Agua I'!C43</f>
        <v>0</v>
      </c>
      <c r="D42" s="6">
        <f>'[4]Agua I'!E43</f>
        <v>0</v>
      </c>
      <c r="E42" s="1">
        <v>104.6</v>
      </c>
      <c r="F42" s="1">
        <v>249.87</v>
      </c>
      <c r="G42" s="1">
        <v>147.94999999999999</v>
      </c>
      <c r="H42" s="1">
        <v>182.04</v>
      </c>
      <c r="I42" s="1">
        <v>183.39</v>
      </c>
      <c r="J42" s="1">
        <v>249.87</v>
      </c>
    </row>
    <row r="43" spans="2:10" x14ac:dyDescent="0.25">
      <c r="B43" s="55">
        <v>2005</v>
      </c>
      <c r="C43" s="6">
        <f>'[4]Agua I'!C44</f>
        <v>0</v>
      </c>
      <c r="D43" s="6">
        <f>'[4]Agua I'!E44</f>
        <v>0</v>
      </c>
      <c r="E43" s="1">
        <v>88.7</v>
      </c>
      <c r="F43" s="1">
        <v>161.87</v>
      </c>
      <c r="G43" s="1">
        <v>139.07</v>
      </c>
      <c r="H43" s="1">
        <v>141</v>
      </c>
      <c r="I43" s="1">
        <v>175.4</v>
      </c>
      <c r="J43" s="1">
        <v>161.87</v>
      </c>
    </row>
    <row r="44" spans="2:10" x14ac:dyDescent="0.25">
      <c r="B44" s="55">
        <v>2004</v>
      </c>
      <c r="C44" s="6">
        <f>'[4]Agua I'!C45</f>
        <v>0</v>
      </c>
      <c r="D44" s="6">
        <f>'[4]Agua I'!E45</f>
        <v>0</v>
      </c>
      <c r="E44" s="1">
        <v>99.6</v>
      </c>
      <c r="F44" s="1">
        <v>133.1</v>
      </c>
      <c r="G44" s="1">
        <v>95.2</v>
      </c>
      <c r="H44" s="1">
        <v>139.4</v>
      </c>
      <c r="I44" s="1">
        <v>174.6</v>
      </c>
      <c r="J44" s="1">
        <v>133.1</v>
      </c>
    </row>
    <row r="45" spans="2:10" x14ac:dyDescent="0.25">
      <c r="B45" s="55">
        <v>2003</v>
      </c>
      <c r="C45" s="6">
        <f>'[4]Agua I'!C46</f>
        <v>0</v>
      </c>
      <c r="D45" s="6">
        <f>'[4]Agua I'!E46</f>
        <v>0</v>
      </c>
      <c r="E45" s="1" t="s">
        <v>5</v>
      </c>
      <c r="F45" s="1">
        <v>143.5</v>
      </c>
      <c r="G45" s="1">
        <v>129.6</v>
      </c>
      <c r="H45" s="1">
        <v>129.6</v>
      </c>
      <c r="I45" s="1">
        <v>165.8</v>
      </c>
      <c r="J45" s="1">
        <v>143.5</v>
      </c>
    </row>
    <row r="46" spans="2:10" x14ac:dyDescent="0.25">
      <c r="B46" s="55">
        <v>2002</v>
      </c>
      <c r="C46" s="6">
        <f>'[4]Agua I'!C47</f>
        <v>0</v>
      </c>
      <c r="D46" s="6">
        <f>'[4]Agua I'!E47</f>
        <v>0</v>
      </c>
      <c r="E46" s="1">
        <v>99.8</v>
      </c>
      <c r="F46" s="1">
        <v>162</v>
      </c>
      <c r="G46" s="1">
        <v>130</v>
      </c>
      <c r="H46" s="1">
        <v>130</v>
      </c>
      <c r="I46" s="1">
        <v>158</v>
      </c>
      <c r="J46" s="1">
        <v>162</v>
      </c>
    </row>
    <row r="47" spans="2:10" x14ac:dyDescent="0.25">
      <c r="B47" s="55">
        <v>2001</v>
      </c>
      <c r="C47" s="6">
        <f>'[4]Agua I'!C48</f>
        <v>0</v>
      </c>
      <c r="D47" s="6">
        <f>'[4]Agua I'!E48</f>
        <v>0</v>
      </c>
      <c r="E47" s="1" t="s">
        <v>5</v>
      </c>
      <c r="F47" s="1">
        <v>178.3</v>
      </c>
      <c r="G47" s="1">
        <v>117.29</v>
      </c>
      <c r="H47" s="1">
        <v>142.5</v>
      </c>
      <c r="I47" s="1">
        <v>142.5</v>
      </c>
      <c r="J47" s="1">
        <v>178.3</v>
      </c>
    </row>
    <row r="48" spans="2:10" x14ac:dyDescent="0.25">
      <c r="B48" s="55">
        <v>2000</v>
      </c>
      <c r="C48" s="6">
        <f>'[4]Agua I'!C49</f>
        <v>0</v>
      </c>
      <c r="D48" s="6">
        <f>'[4]Agua I'!E49</f>
        <v>0</v>
      </c>
      <c r="E48" s="1" t="s">
        <v>5</v>
      </c>
      <c r="F48" s="1" t="s">
        <v>5</v>
      </c>
      <c r="G48" s="1" t="s">
        <v>5</v>
      </c>
      <c r="H48" s="1" t="s">
        <v>5</v>
      </c>
      <c r="I48" s="1" t="s">
        <v>5</v>
      </c>
      <c r="J48" s="1" t="s">
        <v>5</v>
      </c>
    </row>
    <row r="49" spans="2:10" x14ac:dyDescent="0.25">
      <c r="B49" s="55">
        <v>1999</v>
      </c>
      <c r="C49" s="6">
        <f>'[4]Agua I'!C50</f>
        <v>0</v>
      </c>
      <c r="D49" s="6">
        <f>'[4]Agua I'!E50</f>
        <v>0</v>
      </c>
      <c r="E49" s="1" t="s">
        <v>5</v>
      </c>
      <c r="F49" s="1">
        <v>127.13</v>
      </c>
      <c r="G49" s="1">
        <v>108.44</v>
      </c>
      <c r="H49" s="1">
        <v>108.52</v>
      </c>
      <c r="I49" s="1">
        <v>127.98</v>
      </c>
      <c r="J49" s="1">
        <v>0</v>
      </c>
    </row>
    <row r="50" spans="2:10" x14ac:dyDescent="0.25">
      <c r="B50" s="55">
        <v>1998</v>
      </c>
      <c r="C50" s="6">
        <f>'[4]Agua I'!C51</f>
        <v>0</v>
      </c>
      <c r="D50" s="6">
        <f>'[4]Agua I'!E51</f>
        <v>0</v>
      </c>
      <c r="E50" s="1" t="s">
        <v>5</v>
      </c>
      <c r="F50" s="1" t="s">
        <v>5</v>
      </c>
      <c r="G50" s="1" t="s">
        <v>5</v>
      </c>
      <c r="H50" s="1" t="s">
        <v>5</v>
      </c>
      <c r="I50" s="1" t="s">
        <v>5</v>
      </c>
      <c r="J50" s="1" t="s">
        <v>5</v>
      </c>
    </row>
    <row r="51" spans="2:10" x14ac:dyDescent="0.25">
      <c r="B51" s="55">
        <v>1997</v>
      </c>
      <c r="C51" s="6">
        <f>'[4]Agua I'!C52</f>
        <v>0</v>
      </c>
      <c r="D51" s="6">
        <f>'[4]Agua I'!E52</f>
        <v>0</v>
      </c>
      <c r="E51" s="1" t="s">
        <v>5</v>
      </c>
      <c r="F51" s="1" t="s">
        <v>5</v>
      </c>
      <c r="G51" s="1" t="s">
        <v>5</v>
      </c>
      <c r="H51" s="1" t="s">
        <v>5</v>
      </c>
      <c r="I51" s="1" t="s">
        <v>5</v>
      </c>
      <c r="J51" s="1" t="s">
        <v>5</v>
      </c>
    </row>
    <row r="52" spans="2:10" x14ac:dyDescent="0.25">
      <c r="B52" s="55">
        <v>1996</v>
      </c>
      <c r="C52" s="6">
        <f>'[4]Agua I'!C53</f>
        <v>0</v>
      </c>
      <c r="D52" s="6">
        <f>'[4]Agua I'!E53</f>
        <v>0</v>
      </c>
      <c r="E52" s="1" t="s">
        <v>5</v>
      </c>
      <c r="F52" s="1" t="s">
        <v>5</v>
      </c>
      <c r="G52" s="1" t="s">
        <v>5</v>
      </c>
      <c r="H52" s="1" t="s">
        <v>5</v>
      </c>
      <c r="I52" s="1" t="s">
        <v>5</v>
      </c>
      <c r="J52" s="1" t="s">
        <v>5</v>
      </c>
    </row>
    <row r="53" spans="2:10" x14ac:dyDescent="0.25">
      <c r="B53" s="55">
        <v>1995</v>
      </c>
      <c r="C53" s="6">
        <f>'[4]Agua I'!C54</f>
        <v>0</v>
      </c>
      <c r="D53" s="6">
        <f>'[4]Agua I'!E54</f>
        <v>0</v>
      </c>
      <c r="E53" s="1" t="s">
        <v>5</v>
      </c>
      <c r="F53" s="1" t="s">
        <v>5</v>
      </c>
      <c r="G53" s="1" t="s">
        <v>5</v>
      </c>
      <c r="H53" s="1" t="s">
        <v>5</v>
      </c>
      <c r="I53" s="1" t="s">
        <v>5</v>
      </c>
      <c r="J53" s="1" t="s">
        <v>5</v>
      </c>
    </row>
  </sheetData>
  <mergeCells count="3">
    <mergeCell ref="B6:H6"/>
    <mergeCell ref="B7:J7"/>
    <mergeCell ref="B2:G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3"/>
  <sheetViews>
    <sheetView showGridLines="0" zoomScale="60" zoomScaleNormal="60" workbookViewId="0">
      <selection activeCell="B7" sqref="B7:K7"/>
    </sheetView>
  </sheetViews>
  <sheetFormatPr defaultRowHeight="15" x14ac:dyDescent="0.25"/>
  <cols>
    <col min="2" max="2" width="17.5703125" style="76" customWidth="1"/>
    <col min="3" max="3" width="21" style="76" customWidth="1"/>
    <col min="4" max="4" width="20" style="76" customWidth="1"/>
    <col min="5" max="5" width="30.42578125" style="76" customWidth="1"/>
    <col min="6" max="7" width="17.28515625" customWidth="1"/>
    <col min="8" max="8" width="14.28515625" customWidth="1"/>
    <col min="9" max="9" width="16.7109375" customWidth="1"/>
    <col min="10" max="10" width="16.5703125" customWidth="1"/>
    <col min="11" max="11" width="17.42578125" customWidth="1"/>
  </cols>
  <sheetData>
    <row r="2" spans="2:15" ht="15" customHeight="1" x14ac:dyDescent="0.25">
      <c r="B2" s="189" t="s">
        <v>272</v>
      </c>
      <c r="C2" s="190"/>
      <c r="D2" s="190"/>
      <c r="E2" s="191"/>
    </row>
    <row r="3" spans="2:15" x14ac:dyDescent="0.25">
      <c r="B3" s="192"/>
      <c r="C3" s="193"/>
      <c r="D3" s="193"/>
      <c r="E3" s="194"/>
    </row>
    <row r="4" spans="2:15" x14ac:dyDescent="0.25">
      <c r="B4" s="192"/>
      <c r="C4" s="193"/>
      <c r="D4" s="193"/>
      <c r="E4" s="194"/>
    </row>
    <row r="5" spans="2:15" ht="45" customHeight="1" x14ac:dyDescent="0.25">
      <c r="B5" s="195"/>
      <c r="C5" s="196"/>
      <c r="D5" s="196"/>
      <c r="E5" s="197"/>
    </row>
    <row r="6" spans="2:15" x14ac:dyDescent="0.25">
      <c r="B6" s="2"/>
      <c r="C6" s="95"/>
      <c r="D6" s="95"/>
      <c r="E6" s="77"/>
    </row>
    <row r="7" spans="2:15" x14ac:dyDescent="0.25">
      <c r="B7" s="159" t="s">
        <v>109</v>
      </c>
      <c r="C7" s="160"/>
      <c r="D7" s="160"/>
      <c r="E7" s="160"/>
      <c r="F7" s="160"/>
      <c r="G7" s="160"/>
      <c r="H7" s="160"/>
      <c r="I7" s="160"/>
      <c r="J7" s="160"/>
      <c r="K7" s="161"/>
    </row>
    <row r="8" spans="2:15" x14ac:dyDescent="0.25">
      <c r="B8" s="104" t="s">
        <v>86</v>
      </c>
      <c r="C8" s="126" t="s">
        <v>169</v>
      </c>
      <c r="D8" s="126" t="s">
        <v>170</v>
      </c>
      <c r="E8" s="126" t="s">
        <v>166</v>
      </c>
      <c r="F8" s="126" t="s">
        <v>167</v>
      </c>
      <c r="G8" s="126" t="s">
        <v>168</v>
      </c>
      <c r="H8" s="126" t="s">
        <v>171</v>
      </c>
      <c r="I8" s="126" t="s">
        <v>172</v>
      </c>
      <c r="J8" s="126" t="s">
        <v>173</v>
      </c>
      <c r="K8" s="126" t="s">
        <v>174</v>
      </c>
      <c r="L8" s="120"/>
      <c r="M8" s="120"/>
      <c r="N8" s="120"/>
      <c r="O8" s="120"/>
    </row>
    <row r="9" spans="2:15" ht="90" customHeight="1" x14ac:dyDescent="0.25">
      <c r="B9" s="104" t="s">
        <v>4</v>
      </c>
      <c r="C9" s="47" t="s">
        <v>60</v>
      </c>
      <c r="D9" s="47" t="s">
        <v>61</v>
      </c>
      <c r="E9" s="47" t="s">
        <v>62</v>
      </c>
      <c r="F9" s="48" t="s">
        <v>63</v>
      </c>
      <c r="G9" s="48" t="s">
        <v>64</v>
      </c>
      <c r="H9" s="48" t="s">
        <v>81</v>
      </c>
      <c r="I9" s="48" t="s">
        <v>84</v>
      </c>
      <c r="J9" s="48" t="s">
        <v>82</v>
      </c>
      <c r="K9" s="48" t="s">
        <v>83</v>
      </c>
      <c r="L9" s="96"/>
    </row>
    <row r="10" spans="2:15" x14ac:dyDescent="0.25">
      <c r="B10" s="53">
        <v>2038</v>
      </c>
      <c r="C10" s="47"/>
      <c r="D10" s="47"/>
      <c r="E10" s="47"/>
      <c r="F10" s="47"/>
      <c r="G10" s="47"/>
      <c r="H10" s="44"/>
      <c r="I10" s="44"/>
      <c r="J10" s="44"/>
      <c r="K10" s="44"/>
    </row>
    <row r="11" spans="2:15" x14ac:dyDescent="0.25">
      <c r="B11" s="53">
        <v>2037</v>
      </c>
      <c r="C11" s="47"/>
      <c r="D11" s="47"/>
      <c r="E11" s="47"/>
      <c r="F11" s="47"/>
      <c r="G11" s="47"/>
      <c r="H11" s="44"/>
      <c r="I11" s="44"/>
      <c r="J11" s="44"/>
      <c r="K11" s="44"/>
    </row>
    <row r="12" spans="2:15" x14ac:dyDescent="0.25">
      <c r="B12" s="54">
        <v>2036</v>
      </c>
      <c r="C12" s="47"/>
      <c r="D12" s="47"/>
      <c r="E12" s="47"/>
      <c r="F12" s="47"/>
      <c r="G12" s="47"/>
      <c r="H12" s="44"/>
      <c r="I12" s="44"/>
      <c r="J12" s="44"/>
      <c r="K12" s="44"/>
    </row>
    <row r="13" spans="2:15" x14ac:dyDescent="0.25">
      <c r="B13" s="54">
        <v>2035</v>
      </c>
      <c r="C13" s="47"/>
      <c r="D13" s="47"/>
      <c r="E13" s="47"/>
      <c r="F13" s="47"/>
      <c r="G13" s="47"/>
      <c r="H13" s="44"/>
      <c r="I13" s="44"/>
      <c r="J13" s="44"/>
      <c r="K13" s="44"/>
    </row>
    <row r="14" spans="2:15" x14ac:dyDescent="0.25">
      <c r="B14" s="54">
        <v>2034</v>
      </c>
      <c r="C14" s="47"/>
      <c r="D14" s="47"/>
      <c r="E14" s="47"/>
      <c r="F14" s="47"/>
      <c r="G14" s="47"/>
      <c r="H14" s="44"/>
      <c r="I14" s="44"/>
      <c r="J14" s="44"/>
      <c r="K14" s="44"/>
    </row>
    <row r="15" spans="2:15" x14ac:dyDescent="0.25">
      <c r="B15" s="54">
        <v>2033</v>
      </c>
      <c r="C15" s="47"/>
      <c r="D15" s="47"/>
      <c r="E15" s="47"/>
      <c r="F15" s="47"/>
      <c r="G15" s="47"/>
      <c r="H15" s="44"/>
      <c r="I15" s="44"/>
      <c r="J15" s="44"/>
      <c r="K15" s="44"/>
    </row>
    <row r="16" spans="2:15" x14ac:dyDescent="0.25">
      <c r="B16" s="54">
        <v>2032</v>
      </c>
      <c r="C16" s="47"/>
      <c r="D16" s="47"/>
      <c r="E16" s="47"/>
      <c r="F16" s="47"/>
      <c r="G16" s="47"/>
      <c r="H16" s="44"/>
      <c r="I16" s="44"/>
      <c r="J16" s="44"/>
      <c r="K16" s="44"/>
    </row>
    <row r="17" spans="2:11" x14ac:dyDescent="0.25">
      <c r="B17" s="54">
        <v>2031</v>
      </c>
      <c r="C17" s="47"/>
      <c r="D17" s="47"/>
      <c r="E17" s="47"/>
      <c r="F17" s="47"/>
      <c r="G17" s="47"/>
      <c r="H17" s="44"/>
      <c r="I17" s="44"/>
      <c r="J17" s="44"/>
      <c r="K17" s="44"/>
    </row>
    <row r="18" spans="2:11" x14ac:dyDescent="0.25">
      <c r="B18" s="54">
        <v>2030</v>
      </c>
      <c r="C18" s="47"/>
      <c r="D18" s="47"/>
      <c r="E18" s="47"/>
      <c r="F18" s="47"/>
      <c r="G18" s="47"/>
      <c r="H18" s="44"/>
      <c r="I18" s="44"/>
      <c r="J18" s="44"/>
      <c r="K18" s="44"/>
    </row>
    <row r="19" spans="2:11" x14ac:dyDescent="0.25">
      <c r="B19" s="54">
        <v>2029</v>
      </c>
      <c r="C19" s="47"/>
      <c r="D19" s="47"/>
      <c r="E19" s="47"/>
      <c r="F19" s="47"/>
      <c r="G19" s="47"/>
      <c r="H19" s="44"/>
      <c r="I19" s="44"/>
      <c r="J19" s="44"/>
      <c r="K19" s="44"/>
    </row>
    <row r="20" spans="2:11" x14ac:dyDescent="0.25">
      <c r="B20" s="54">
        <v>2028</v>
      </c>
      <c r="C20" s="47"/>
      <c r="D20" s="47"/>
      <c r="E20" s="47"/>
      <c r="F20" s="47"/>
      <c r="G20" s="47"/>
      <c r="H20" s="44"/>
      <c r="I20" s="44"/>
      <c r="J20" s="44"/>
      <c r="K20" s="44"/>
    </row>
    <row r="21" spans="2:11" x14ac:dyDescent="0.25">
      <c r="B21" s="54">
        <v>2027</v>
      </c>
      <c r="C21" s="47"/>
      <c r="D21" s="47"/>
      <c r="E21" s="47"/>
      <c r="F21" s="47"/>
      <c r="G21" s="47"/>
      <c r="H21" s="44"/>
      <c r="I21" s="44"/>
      <c r="J21" s="44"/>
      <c r="K21" s="44"/>
    </row>
    <row r="22" spans="2:11" x14ac:dyDescent="0.25">
      <c r="B22" s="54">
        <v>2026</v>
      </c>
      <c r="C22" s="47"/>
      <c r="D22" s="47"/>
      <c r="E22" s="47"/>
      <c r="F22" s="47"/>
      <c r="G22" s="47"/>
      <c r="H22" s="44"/>
      <c r="I22" s="44"/>
      <c r="J22" s="44"/>
      <c r="K22" s="44"/>
    </row>
    <row r="23" spans="2:11" x14ac:dyDescent="0.25">
      <c r="B23" s="54">
        <v>2025</v>
      </c>
      <c r="C23" s="47"/>
      <c r="D23" s="47"/>
      <c r="E23" s="47"/>
      <c r="F23" s="47"/>
      <c r="G23" s="47"/>
      <c r="H23" s="44"/>
      <c r="I23" s="44"/>
      <c r="J23" s="44"/>
      <c r="K23" s="44"/>
    </row>
    <row r="24" spans="2:11" x14ac:dyDescent="0.25">
      <c r="B24" s="54">
        <v>2024</v>
      </c>
      <c r="C24" s="47"/>
      <c r="D24" s="47"/>
      <c r="E24" s="47"/>
      <c r="F24" s="47"/>
      <c r="G24" s="47"/>
      <c r="H24" s="44"/>
      <c r="I24" s="44"/>
      <c r="J24" s="44"/>
      <c r="K24" s="44"/>
    </row>
    <row r="25" spans="2:11" x14ac:dyDescent="0.25">
      <c r="B25" s="54">
        <v>2023</v>
      </c>
      <c r="C25" s="47"/>
      <c r="D25" s="47"/>
      <c r="E25" s="47"/>
      <c r="F25" s="47"/>
      <c r="G25" s="47"/>
      <c r="H25" s="44"/>
      <c r="I25" s="44"/>
      <c r="J25" s="44"/>
      <c r="K25" s="44"/>
    </row>
    <row r="26" spans="2:11" x14ac:dyDescent="0.25">
      <c r="B26" s="54">
        <v>2022</v>
      </c>
      <c r="C26" s="47"/>
      <c r="D26" s="47"/>
      <c r="E26" s="47"/>
      <c r="F26" s="47"/>
      <c r="G26" s="47"/>
      <c r="H26" s="44"/>
      <c r="I26" s="44"/>
      <c r="J26" s="44"/>
      <c r="K26" s="44"/>
    </row>
    <row r="27" spans="2:11" x14ac:dyDescent="0.25">
      <c r="B27" s="54">
        <v>2021</v>
      </c>
      <c r="C27" s="47"/>
      <c r="D27" s="47"/>
      <c r="E27" s="47"/>
      <c r="F27" s="47"/>
      <c r="G27" s="47"/>
      <c r="H27" s="44"/>
      <c r="I27" s="44"/>
      <c r="J27" s="44"/>
      <c r="K27" s="44"/>
    </row>
    <row r="28" spans="2:11" x14ac:dyDescent="0.25">
      <c r="B28" s="54">
        <v>2020</v>
      </c>
      <c r="C28" s="47"/>
      <c r="D28" s="47"/>
      <c r="E28" s="47"/>
      <c r="F28" s="47"/>
      <c r="G28" s="47"/>
      <c r="H28" s="44"/>
      <c r="I28" s="44"/>
      <c r="J28" s="44"/>
      <c r="K28" s="44"/>
    </row>
    <row r="29" spans="2:11" x14ac:dyDescent="0.25">
      <c r="B29" s="54">
        <v>2019</v>
      </c>
      <c r="C29" s="1"/>
      <c r="D29" s="1"/>
      <c r="E29" s="1"/>
      <c r="F29" s="44"/>
      <c r="G29" s="44"/>
      <c r="H29" s="44"/>
      <c r="I29" s="44"/>
      <c r="J29" s="44"/>
      <c r="K29" s="44"/>
    </row>
    <row r="30" spans="2:11" x14ac:dyDescent="0.25">
      <c r="B30" s="54">
        <v>2018</v>
      </c>
      <c r="C30" s="1"/>
      <c r="D30" s="1"/>
      <c r="E30" s="1"/>
      <c r="F30" s="44"/>
      <c r="G30" s="44"/>
      <c r="H30" s="44"/>
      <c r="I30" s="44"/>
      <c r="J30" s="44"/>
      <c r="K30" s="44"/>
    </row>
    <row r="31" spans="2:11" x14ac:dyDescent="0.25">
      <c r="B31" s="55">
        <v>2017</v>
      </c>
      <c r="C31" s="1">
        <v>225</v>
      </c>
      <c r="D31" s="1">
        <v>198</v>
      </c>
      <c r="E31" s="1">
        <v>0</v>
      </c>
      <c r="F31" s="1">
        <v>225</v>
      </c>
      <c r="G31" s="1">
        <v>240</v>
      </c>
      <c r="H31" s="1">
        <v>0</v>
      </c>
      <c r="I31" s="1">
        <v>110.83</v>
      </c>
      <c r="J31" s="1">
        <v>88</v>
      </c>
      <c r="K31" s="1">
        <v>88</v>
      </c>
    </row>
    <row r="32" spans="2:11" x14ac:dyDescent="0.25">
      <c r="B32" s="55">
        <v>2016</v>
      </c>
      <c r="C32" s="1">
        <v>225</v>
      </c>
      <c r="D32" s="1">
        <v>198</v>
      </c>
      <c r="E32" s="1">
        <v>0</v>
      </c>
      <c r="F32" s="1">
        <v>225</v>
      </c>
      <c r="G32" s="1">
        <v>240</v>
      </c>
      <c r="H32" s="1">
        <v>0</v>
      </c>
      <c r="I32" s="1">
        <v>110.83</v>
      </c>
      <c r="J32" s="1">
        <v>88</v>
      </c>
      <c r="K32" s="1">
        <v>88</v>
      </c>
    </row>
    <row r="33" spans="2:12" x14ac:dyDescent="0.25">
      <c r="B33" s="55">
        <v>2015</v>
      </c>
      <c r="C33" s="1">
        <v>225</v>
      </c>
      <c r="D33" s="1">
        <v>198</v>
      </c>
      <c r="E33" s="1">
        <v>0</v>
      </c>
      <c r="F33" s="1">
        <v>225</v>
      </c>
      <c r="G33" s="1">
        <v>240</v>
      </c>
      <c r="H33" s="1">
        <v>0</v>
      </c>
      <c r="I33" s="1">
        <v>110.83</v>
      </c>
      <c r="J33" s="1">
        <v>88</v>
      </c>
      <c r="K33" s="1">
        <v>88</v>
      </c>
      <c r="L33" s="8"/>
    </row>
    <row r="34" spans="2:12" x14ac:dyDescent="0.25">
      <c r="B34" s="55">
        <v>2014</v>
      </c>
      <c r="C34" s="1">
        <v>225</v>
      </c>
      <c r="D34" s="1">
        <v>198</v>
      </c>
      <c r="E34" s="1">
        <v>0</v>
      </c>
      <c r="F34" s="1">
        <v>225</v>
      </c>
      <c r="G34" s="1">
        <v>240</v>
      </c>
      <c r="H34" s="1">
        <v>0</v>
      </c>
      <c r="I34" s="1">
        <v>110.83</v>
      </c>
      <c r="J34" s="1">
        <v>88</v>
      </c>
      <c r="K34" s="1">
        <v>88</v>
      </c>
      <c r="L34" s="8"/>
    </row>
    <row r="35" spans="2:12" x14ac:dyDescent="0.25">
      <c r="B35" s="55">
        <v>2013</v>
      </c>
      <c r="C35" s="1">
        <v>225</v>
      </c>
      <c r="D35" s="1">
        <v>144</v>
      </c>
      <c r="E35" s="1">
        <v>1</v>
      </c>
      <c r="F35" s="1">
        <v>225</v>
      </c>
      <c r="G35" s="1">
        <v>225</v>
      </c>
      <c r="H35" s="1">
        <v>0.34</v>
      </c>
      <c r="I35" s="1">
        <v>132.44</v>
      </c>
      <c r="J35" s="1">
        <v>64</v>
      </c>
      <c r="K35" s="1">
        <v>64</v>
      </c>
    </row>
    <row r="36" spans="2:12" x14ac:dyDescent="0.25">
      <c r="B36" s="55">
        <v>2012</v>
      </c>
      <c r="C36" s="1">
        <v>224</v>
      </c>
      <c r="D36" s="1">
        <v>144</v>
      </c>
      <c r="E36" s="1">
        <v>2</v>
      </c>
      <c r="F36" s="1">
        <v>311</v>
      </c>
      <c r="G36" s="1">
        <v>311</v>
      </c>
      <c r="H36" s="1">
        <v>0.47</v>
      </c>
      <c r="I36" s="1">
        <v>137.94</v>
      </c>
      <c r="J36" s="1">
        <v>46.3</v>
      </c>
      <c r="K36" s="1">
        <v>64.290000000000006</v>
      </c>
    </row>
    <row r="37" spans="2:12" x14ac:dyDescent="0.25">
      <c r="B37" s="55">
        <v>2011</v>
      </c>
      <c r="C37" s="1">
        <v>224</v>
      </c>
      <c r="D37" s="1">
        <v>144</v>
      </c>
      <c r="E37" s="1">
        <v>7</v>
      </c>
      <c r="F37" s="1">
        <v>485</v>
      </c>
      <c r="G37" s="1">
        <v>485</v>
      </c>
      <c r="H37" s="1">
        <v>1.22</v>
      </c>
      <c r="I37" s="1">
        <v>118.14</v>
      </c>
      <c r="J37" s="1">
        <v>29.69</v>
      </c>
      <c r="K37" s="1">
        <v>64.290000000000006</v>
      </c>
    </row>
    <row r="38" spans="2:12" x14ac:dyDescent="0.25">
      <c r="B38" s="55">
        <v>2010</v>
      </c>
      <c r="C38" s="1">
        <v>216</v>
      </c>
      <c r="D38" s="1">
        <v>143</v>
      </c>
      <c r="E38" s="1">
        <v>4</v>
      </c>
      <c r="F38" s="1">
        <v>485</v>
      </c>
      <c r="G38" s="1">
        <v>485</v>
      </c>
      <c r="H38" s="1">
        <v>0.44</v>
      </c>
      <c r="I38" s="1">
        <v>185.98</v>
      </c>
      <c r="J38" s="1">
        <v>29.48</v>
      </c>
      <c r="K38" s="1">
        <v>66.2</v>
      </c>
    </row>
    <row r="39" spans="2:12" x14ac:dyDescent="0.25">
      <c r="B39" s="55">
        <v>2009</v>
      </c>
      <c r="C39" s="1">
        <v>216</v>
      </c>
      <c r="D39" s="1">
        <v>243</v>
      </c>
      <c r="E39" s="1">
        <v>26</v>
      </c>
      <c r="F39" s="1">
        <v>429</v>
      </c>
      <c r="G39" s="1">
        <v>484</v>
      </c>
      <c r="H39" s="1">
        <v>2.23</v>
      </c>
      <c r="I39" s="1">
        <v>241.32</v>
      </c>
      <c r="J39" s="1">
        <v>33.57</v>
      </c>
      <c r="K39" s="1">
        <v>112.5</v>
      </c>
    </row>
    <row r="40" spans="2:12" x14ac:dyDescent="0.25">
      <c r="B40" s="55">
        <v>2008</v>
      </c>
      <c r="C40" s="1">
        <v>216</v>
      </c>
      <c r="D40" s="1">
        <v>138</v>
      </c>
      <c r="E40" s="1">
        <v>20</v>
      </c>
      <c r="F40" s="1">
        <v>425</v>
      </c>
      <c r="G40" s="1">
        <v>485</v>
      </c>
      <c r="H40" s="1">
        <v>1.27</v>
      </c>
      <c r="I40" s="1">
        <v>324.54000000000002</v>
      </c>
      <c r="J40" s="1">
        <v>32.47</v>
      </c>
      <c r="K40" s="1">
        <v>63.89</v>
      </c>
    </row>
    <row r="41" spans="2:12" x14ac:dyDescent="0.25">
      <c r="B41" s="55">
        <v>2007</v>
      </c>
      <c r="C41" s="1">
        <v>96</v>
      </c>
      <c r="D41" s="1">
        <v>17</v>
      </c>
      <c r="E41" s="1">
        <v>9</v>
      </c>
      <c r="F41" s="1">
        <v>360</v>
      </c>
      <c r="G41" s="1">
        <v>360</v>
      </c>
      <c r="H41" s="1">
        <v>1.73</v>
      </c>
      <c r="I41" s="1">
        <v>144.44</v>
      </c>
      <c r="J41" s="1">
        <v>4.72</v>
      </c>
      <c r="K41" s="1">
        <v>17.71</v>
      </c>
    </row>
    <row r="42" spans="2:12" x14ac:dyDescent="0.25">
      <c r="B42" s="55">
        <v>2006</v>
      </c>
      <c r="C42" s="1">
        <v>216</v>
      </c>
      <c r="D42" s="1">
        <v>60</v>
      </c>
      <c r="E42" s="1">
        <v>0</v>
      </c>
      <c r="F42" s="1">
        <v>425</v>
      </c>
      <c r="G42" s="1">
        <v>485</v>
      </c>
      <c r="H42" s="1">
        <v>0</v>
      </c>
      <c r="I42" s="1">
        <v>457.73</v>
      </c>
      <c r="J42" s="1">
        <v>14.12</v>
      </c>
      <c r="K42" s="1">
        <v>27.78</v>
      </c>
    </row>
    <row r="43" spans="2:12" x14ac:dyDescent="0.25">
      <c r="B43" s="55">
        <v>2005</v>
      </c>
      <c r="C43" s="1">
        <v>216</v>
      </c>
      <c r="D43" s="1">
        <v>57</v>
      </c>
      <c r="E43" s="1">
        <v>26</v>
      </c>
      <c r="F43" s="1">
        <v>420</v>
      </c>
      <c r="G43" s="1">
        <v>576</v>
      </c>
      <c r="H43" s="1">
        <v>1.75</v>
      </c>
      <c r="I43" s="1">
        <v>258.16000000000003</v>
      </c>
      <c r="J43" s="1">
        <v>13.1</v>
      </c>
      <c r="K43" s="1">
        <v>26.39</v>
      </c>
    </row>
    <row r="44" spans="2:12" x14ac:dyDescent="0.25">
      <c r="B44" s="55">
        <v>2004</v>
      </c>
      <c r="C44" s="1">
        <v>90</v>
      </c>
      <c r="D44" s="1">
        <v>43</v>
      </c>
      <c r="E44" s="1">
        <v>27</v>
      </c>
      <c r="F44" s="1">
        <v>177</v>
      </c>
      <c r="G44" s="1">
        <v>202</v>
      </c>
      <c r="H44" s="1">
        <v>1.95</v>
      </c>
      <c r="I44" s="1">
        <v>685.64</v>
      </c>
      <c r="J44" s="1">
        <v>16.95</v>
      </c>
      <c r="K44" s="1">
        <v>47.78</v>
      </c>
    </row>
    <row r="45" spans="2:12" x14ac:dyDescent="0.25">
      <c r="B45" s="55">
        <v>2003</v>
      </c>
      <c r="C45" s="1" t="s">
        <v>5</v>
      </c>
      <c r="D45" s="1" t="s">
        <v>5</v>
      </c>
      <c r="E45" s="1" t="s">
        <v>5</v>
      </c>
      <c r="F45" s="1" t="s">
        <v>5</v>
      </c>
      <c r="G45" s="1" t="s">
        <v>5</v>
      </c>
      <c r="H45" s="1" t="s">
        <v>5</v>
      </c>
      <c r="I45" s="1" t="s">
        <v>5</v>
      </c>
      <c r="J45" s="1" t="s">
        <v>5</v>
      </c>
      <c r="K45" s="1" t="s">
        <v>5</v>
      </c>
    </row>
    <row r="46" spans="2:12" x14ac:dyDescent="0.25">
      <c r="B46" s="55">
        <v>2002</v>
      </c>
      <c r="C46" s="1" t="s">
        <v>5</v>
      </c>
      <c r="D46" s="1" t="s">
        <v>5</v>
      </c>
      <c r="E46" s="1" t="s">
        <v>5</v>
      </c>
      <c r="F46" s="1" t="s">
        <v>5</v>
      </c>
      <c r="G46" s="1" t="s">
        <v>5</v>
      </c>
      <c r="H46" s="1" t="s">
        <v>5</v>
      </c>
      <c r="I46" s="1" t="s">
        <v>5</v>
      </c>
      <c r="J46" s="1" t="s">
        <v>5</v>
      </c>
      <c r="K46" s="1" t="s">
        <v>5</v>
      </c>
    </row>
    <row r="47" spans="2:12" x14ac:dyDescent="0.25">
      <c r="B47" s="55">
        <v>2001</v>
      </c>
      <c r="C47" s="1" t="s">
        <v>5</v>
      </c>
      <c r="D47" s="1" t="s">
        <v>5</v>
      </c>
      <c r="E47" s="1" t="s">
        <v>5</v>
      </c>
      <c r="F47" s="1" t="s">
        <v>5</v>
      </c>
      <c r="G47" s="1" t="s">
        <v>5</v>
      </c>
      <c r="H47" s="1" t="s">
        <v>5</v>
      </c>
      <c r="I47" s="1" t="s">
        <v>5</v>
      </c>
      <c r="J47" s="1" t="s">
        <v>5</v>
      </c>
      <c r="K47" s="1" t="s">
        <v>5</v>
      </c>
    </row>
    <row r="48" spans="2:12" x14ac:dyDescent="0.25">
      <c r="B48" s="55">
        <v>2000</v>
      </c>
      <c r="C48" s="1" t="s">
        <v>5</v>
      </c>
      <c r="D48" s="1" t="s">
        <v>5</v>
      </c>
      <c r="E48" s="1" t="s">
        <v>5</v>
      </c>
      <c r="F48" s="1" t="s">
        <v>5</v>
      </c>
      <c r="G48" s="1" t="s">
        <v>5</v>
      </c>
      <c r="H48" s="1" t="s">
        <v>5</v>
      </c>
      <c r="I48" s="1" t="s">
        <v>5</v>
      </c>
      <c r="J48" s="1" t="s">
        <v>5</v>
      </c>
      <c r="K48" s="1" t="s">
        <v>5</v>
      </c>
    </row>
    <row r="49" spans="2:11" x14ac:dyDescent="0.25">
      <c r="B49" s="55">
        <v>1999</v>
      </c>
      <c r="C49" s="1" t="s">
        <v>5</v>
      </c>
      <c r="D49" s="1" t="s">
        <v>5</v>
      </c>
      <c r="E49" s="1" t="s">
        <v>5</v>
      </c>
      <c r="F49" s="1" t="s">
        <v>5</v>
      </c>
      <c r="G49" s="1" t="s">
        <v>5</v>
      </c>
      <c r="H49" s="1" t="s">
        <v>5</v>
      </c>
      <c r="I49" s="1" t="s">
        <v>5</v>
      </c>
      <c r="J49" s="1" t="s">
        <v>5</v>
      </c>
      <c r="K49" s="1" t="s">
        <v>5</v>
      </c>
    </row>
    <row r="50" spans="2:11" x14ac:dyDescent="0.25">
      <c r="B50" s="55">
        <v>1998</v>
      </c>
      <c r="C50" s="1" t="s">
        <v>5</v>
      </c>
      <c r="D50" s="1" t="s">
        <v>5</v>
      </c>
      <c r="E50" s="1" t="s">
        <v>5</v>
      </c>
      <c r="F50" s="1" t="s">
        <v>5</v>
      </c>
      <c r="G50" s="1" t="s">
        <v>5</v>
      </c>
      <c r="H50" s="1" t="s">
        <v>5</v>
      </c>
      <c r="I50" s="1" t="s">
        <v>5</v>
      </c>
      <c r="J50" s="1" t="s">
        <v>5</v>
      </c>
      <c r="K50" s="1" t="s">
        <v>5</v>
      </c>
    </row>
    <row r="51" spans="2:11" x14ac:dyDescent="0.25">
      <c r="B51" s="55">
        <v>1997</v>
      </c>
      <c r="C51" s="1" t="s">
        <v>5</v>
      </c>
      <c r="D51" s="1" t="s">
        <v>5</v>
      </c>
      <c r="E51" s="1" t="s">
        <v>5</v>
      </c>
      <c r="F51" s="1" t="s">
        <v>5</v>
      </c>
      <c r="G51" s="1" t="s">
        <v>5</v>
      </c>
      <c r="H51" s="1" t="s">
        <v>5</v>
      </c>
      <c r="I51" s="1" t="s">
        <v>5</v>
      </c>
      <c r="J51" s="1" t="s">
        <v>5</v>
      </c>
      <c r="K51" s="1" t="s">
        <v>5</v>
      </c>
    </row>
    <row r="52" spans="2:11" x14ac:dyDescent="0.25">
      <c r="B52" s="55">
        <v>1996</v>
      </c>
      <c r="C52" s="1" t="s">
        <v>5</v>
      </c>
      <c r="D52" s="1" t="s">
        <v>5</v>
      </c>
      <c r="E52" s="1" t="s">
        <v>5</v>
      </c>
      <c r="F52" s="1" t="s">
        <v>5</v>
      </c>
      <c r="G52" s="1" t="s">
        <v>5</v>
      </c>
      <c r="H52" s="1" t="s">
        <v>5</v>
      </c>
      <c r="I52" s="1" t="s">
        <v>5</v>
      </c>
      <c r="J52" s="1" t="s">
        <v>5</v>
      </c>
      <c r="K52" s="1" t="s">
        <v>5</v>
      </c>
    </row>
    <row r="53" spans="2:11" x14ac:dyDescent="0.25">
      <c r="B53" s="55">
        <v>1995</v>
      </c>
      <c r="C53" s="1" t="s">
        <v>5</v>
      </c>
      <c r="D53" s="1" t="s">
        <v>5</v>
      </c>
      <c r="E53" s="1" t="s">
        <v>5</v>
      </c>
      <c r="F53" s="1" t="s">
        <v>5</v>
      </c>
      <c r="G53" s="1" t="s">
        <v>5</v>
      </c>
      <c r="H53" s="1" t="s">
        <v>5</v>
      </c>
      <c r="I53" s="1" t="s">
        <v>5</v>
      </c>
      <c r="J53" s="1" t="s">
        <v>5</v>
      </c>
      <c r="K53" s="1" t="s">
        <v>5</v>
      </c>
    </row>
  </sheetData>
  <mergeCells count="2">
    <mergeCell ref="B7:K7"/>
    <mergeCell ref="B2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4"/>
  <sheetViews>
    <sheetView showGridLines="0" zoomScale="60" zoomScaleNormal="60" workbookViewId="0">
      <selection activeCell="Q10" sqref="Q10"/>
    </sheetView>
  </sheetViews>
  <sheetFormatPr defaultRowHeight="15" x14ac:dyDescent="0.25"/>
  <cols>
    <col min="3" max="3" width="13" customWidth="1"/>
    <col min="4" max="4" width="11.85546875" customWidth="1"/>
    <col min="5" max="5" width="12" customWidth="1"/>
    <col min="6" max="7" width="12.7109375" customWidth="1"/>
    <col min="8" max="8" width="13" customWidth="1"/>
    <col min="9" max="9" width="12.85546875" customWidth="1"/>
    <col min="10" max="10" width="14.28515625" customWidth="1"/>
    <col min="11" max="11" width="18.7109375" customWidth="1"/>
    <col min="13" max="13" width="7" customWidth="1"/>
    <col min="14" max="14" width="5.7109375" customWidth="1"/>
    <col min="15" max="15" width="10.7109375" customWidth="1"/>
  </cols>
  <sheetData>
    <row r="2" spans="2:27" ht="15" customHeight="1" x14ac:dyDescent="0.25">
      <c r="B2" s="187" t="s">
        <v>273</v>
      </c>
      <c r="C2" s="187"/>
      <c r="D2" s="187"/>
      <c r="E2" s="187"/>
      <c r="F2" s="187"/>
    </row>
    <row r="3" spans="2:27" ht="15" customHeight="1" x14ac:dyDescent="0.25">
      <c r="B3" s="187"/>
      <c r="C3" s="187"/>
      <c r="D3" s="187"/>
      <c r="E3" s="187"/>
      <c r="F3" s="187"/>
    </row>
    <row r="4" spans="2:27" x14ac:dyDescent="0.25">
      <c r="B4" s="187"/>
      <c r="C4" s="187"/>
      <c r="D4" s="187"/>
      <c r="E4" s="187"/>
      <c r="F4" s="187"/>
    </row>
    <row r="5" spans="2:27" ht="47.25" customHeight="1" x14ac:dyDescent="0.25">
      <c r="B5" s="187"/>
      <c r="C5" s="187"/>
      <c r="D5" s="187"/>
      <c r="E5" s="187"/>
      <c r="F5" s="187"/>
    </row>
    <row r="6" spans="2:27" x14ac:dyDescent="0.25">
      <c r="B6" s="10"/>
      <c r="C6" s="10"/>
      <c r="D6" s="10"/>
      <c r="E6" s="10"/>
    </row>
    <row r="8" spans="2:27" x14ac:dyDescent="0.25">
      <c r="B8" s="157" t="s">
        <v>110</v>
      </c>
      <c r="C8" s="157"/>
      <c r="D8" s="157"/>
      <c r="E8" s="157"/>
      <c r="F8" s="157"/>
      <c r="G8" s="157"/>
      <c r="H8" s="157"/>
      <c r="I8" s="157"/>
      <c r="J8" s="157"/>
      <c r="K8" s="157"/>
      <c r="L8" s="120"/>
      <c r="M8" s="120"/>
      <c r="N8" s="120"/>
      <c r="O8" s="120"/>
    </row>
    <row r="9" spans="2:27" x14ac:dyDescent="0.25">
      <c r="B9" s="108" t="s">
        <v>86</v>
      </c>
      <c r="C9" s="109" t="s">
        <v>175</v>
      </c>
      <c r="D9" s="109" t="s">
        <v>176</v>
      </c>
      <c r="E9" s="109" t="s">
        <v>177</v>
      </c>
      <c r="F9" s="109" t="s">
        <v>178</v>
      </c>
      <c r="G9" s="109" t="s">
        <v>179</v>
      </c>
      <c r="H9" s="109" t="s">
        <v>180</v>
      </c>
      <c r="I9" s="109" t="s">
        <v>181</v>
      </c>
      <c r="J9" s="109" t="s">
        <v>182</v>
      </c>
      <c r="K9" s="109" t="s">
        <v>183</v>
      </c>
      <c r="L9" s="120"/>
      <c r="M9" s="120"/>
      <c r="N9" s="120"/>
      <c r="O9" s="120"/>
    </row>
    <row r="10" spans="2:27" ht="75.75" customHeight="1" x14ac:dyDescent="0.25">
      <c r="B10" s="104" t="s">
        <v>4</v>
      </c>
      <c r="C10" s="47" t="s">
        <v>49</v>
      </c>
      <c r="D10" s="47" t="s">
        <v>50</v>
      </c>
      <c r="E10" s="47" t="s">
        <v>51</v>
      </c>
      <c r="F10" s="47" t="s">
        <v>52</v>
      </c>
      <c r="G10" s="47" t="s">
        <v>53</v>
      </c>
      <c r="H10" s="47" t="s">
        <v>54</v>
      </c>
      <c r="I10" s="47" t="s">
        <v>55</v>
      </c>
      <c r="J10" s="47" t="s">
        <v>56</v>
      </c>
      <c r="K10" s="47" t="s">
        <v>57</v>
      </c>
      <c r="L10" s="20"/>
      <c r="M10" s="20"/>
      <c r="N10" s="20"/>
      <c r="O10" s="20"/>
    </row>
    <row r="11" spans="2:27" x14ac:dyDescent="0.25">
      <c r="B11" s="53">
        <v>2038</v>
      </c>
      <c r="C11" s="47"/>
      <c r="D11" s="47"/>
      <c r="E11" s="47"/>
      <c r="F11" s="47"/>
      <c r="G11" s="47"/>
      <c r="H11" s="44"/>
      <c r="I11" s="44"/>
      <c r="J11" s="44"/>
      <c r="K11" s="44"/>
      <c r="V11" s="2"/>
      <c r="W11" s="2"/>
      <c r="X11" s="2"/>
      <c r="Y11" s="2"/>
    </row>
    <row r="12" spans="2:27" x14ac:dyDescent="0.25">
      <c r="B12" s="53">
        <v>2037</v>
      </c>
      <c r="C12" s="47"/>
      <c r="D12" s="47"/>
      <c r="E12" s="47"/>
      <c r="F12" s="47"/>
      <c r="G12" s="47"/>
      <c r="H12" s="44"/>
      <c r="I12" s="44"/>
      <c r="J12" s="44"/>
      <c r="K12" s="44"/>
      <c r="V12" s="20"/>
      <c r="W12" s="2"/>
      <c r="X12" s="2"/>
      <c r="Y12" s="2"/>
      <c r="AA12" s="16"/>
    </row>
    <row r="13" spans="2:27" x14ac:dyDescent="0.25">
      <c r="B13" s="53">
        <v>2036</v>
      </c>
      <c r="C13" s="47"/>
      <c r="D13" s="47"/>
      <c r="E13" s="47"/>
      <c r="F13" s="47"/>
      <c r="G13" s="47"/>
      <c r="H13" s="44"/>
      <c r="I13" s="44"/>
      <c r="J13" s="44"/>
      <c r="K13" s="44"/>
      <c r="V13" s="20"/>
      <c r="W13" s="2"/>
      <c r="X13" s="2"/>
      <c r="Y13" s="2"/>
      <c r="AA13" s="16"/>
    </row>
    <row r="14" spans="2:27" x14ac:dyDescent="0.25">
      <c r="B14" s="53">
        <v>2035</v>
      </c>
      <c r="C14" s="47"/>
      <c r="D14" s="47"/>
      <c r="E14" s="47"/>
      <c r="F14" s="47"/>
      <c r="G14" s="47"/>
      <c r="H14" s="44"/>
      <c r="I14" s="44"/>
      <c r="J14" s="44"/>
      <c r="K14" s="44"/>
      <c r="V14" s="20"/>
      <c r="W14" s="2"/>
      <c r="X14" s="2"/>
      <c r="Y14" s="2"/>
      <c r="AA14" s="16"/>
    </row>
    <row r="15" spans="2:27" x14ac:dyDescent="0.25">
      <c r="B15" s="53">
        <v>2034</v>
      </c>
      <c r="C15" s="47"/>
      <c r="D15" s="47"/>
      <c r="E15" s="47"/>
      <c r="F15" s="47"/>
      <c r="G15" s="47"/>
      <c r="H15" s="44"/>
      <c r="I15" s="44"/>
      <c r="J15" s="44"/>
      <c r="K15" s="44"/>
      <c r="V15" s="20"/>
      <c r="W15" s="2"/>
      <c r="X15" s="2"/>
      <c r="Y15" s="2"/>
      <c r="AA15" s="16"/>
    </row>
    <row r="16" spans="2:27" x14ac:dyDescent="0.25">
      <c r="B16" s="53">
        <v>2033</v>
      </c>
      <c r="C16" s="47"/>
      <c r="D16" s="47"/>
      <c r="E16" s="47"/>
      <c r="F16" s="47"/>
      <c r="G16" s="47"/>
      <c r="H16" s="44"/>
      <c r="I16" s="44"/>
      <c r="J16" s="44"/>
      <c r="K16" s="44"/>
      <c r="V16" s="20"/>
      <c r="W16" s="2"/>
      <c r="X16" s="2"/>
      <c r="Y16" s="2"/>
      <c r="AA16" s="16"/>
    </row>
    <row r="17" spans="2:27" x14ac:dyDescent="0.25">
      <c r="B17" s="53">
        <v>2032</v>
      </c>
      <c r="C17" s="47"/>
      <c r="D17" s="47"/>
      <c r="E17" s="47"/>
      <c r="F17" s="47"/>
      <c r="G17" s="47"/>
      <c r="H17" s="44"/>
      <c r="I17" s="44"/>
      <c r="J17" s="44"/>
      <c r="K17" s="44"/>
      <c r="V17" s="20"/>
      <c r="W17" s="2"/>
      <c r="X17" s="2"/>
      <c r="Y17" s="2"/>
      <c r="AA17" s="16"/>
    </row>
    <row r="18" spans="2:27" x14ac:dyDescent="0.25">
      <c r="B18" s="53">
        <v>2031</v>
      </c>
      <c r="C18" s="47"/>
      <c r="D18" s="47"/>
      <c r="E18" s="47"/>
      <c r="F18" s="47"/>
      <c r="G18" s="47"/>
      <c r="H18" s="44"/>
      <c r="I18" s="44"/>
      <c r="J18" s="44"/>
      <c r="K18" s="44"/>
      <c r="V18" s="20"/>
      <c r="W18" s="2"/>
      <c r="X18" s="2"/>
      <c r="Y18" s="2"/>
      <c r="AA18" s="16"/>
    </row>
    <row r="19" spans="2:27" x14ac:dyDescent="0.25">
      <c r="B19" s="53">
        <v>2030</v>
      </c>
      <c r="C19" s="47"/>
      <c r="D19" s="47"/>
      <c r="E19" s="47"/>
      <c r="F19" s="47"/>
      <c r="G19" s="47"/>
      <c r="H19" s="44"/>
      <c r="I19" s="44"/>
      <c r="J19" s="44"/>
      <c r="K19" s="44"/>
      <c r="V19" s="20"/>
      <c r="W19" s="2"/>
      <c r="X19" s="2"/>
      <c r="Y19" s="2"/>
      <c r="AA19" s="16"/>
    </row>
    <row r="20" spans="2:27" x14ac:dyDescent="0.25">
      <c r="B20" s="53">
        <v>2029</v>
      </c>
      <c r="C20" s="47"/>
      <c r="D20" s="47"/>
      <c r="E20" s="47"/>
      <c r="F20" s="47"/>
      <c r="G20" s="47"/>
      <c r="H20" s="44"/>
      <c r="I20" s="44"/>
      <c r="J20" s="44"/>
      <c r="K20" s="44"/>
      <c r="V20" s="20"/>
      <c r="W20" s="2"/>
      <c r="X20" s="2"/>
      <c r="Y20" s="2"/>
      <c r="AA20" s="16"/>
    </row>
    <row r="21" spans="2:27" x14ac:dyDescent="0.25">
      <c r="B21" s="53">
        <v>2028</v>
      </c>
      <c r="C21" s="47"/>
      <c r="D21" s="47"/>
      <c r="E21" s="47"/>
      <c r="F21" s="47"/>
      <c r="G21" s="47"/>
      <c r="H21" s="44"/>
      <c r="I21" s="44"/>
      <c r="J21" s="44"/>
      <c r="K21" s="44"/>
      <c r="V21" s="20"/>
      <c r="W21" s="2"/>
      <c r="X21" s="2"/>
      <c r="Y21" s="2"/>
      <c r="AA21" s="16"/>
    </row>
    <row r="22" spans="2:27" x14ac:dyDescent="0.25">
      <c r="B22" s="53">
        <v>2027</v>
      </c>
      <c r="C22" s="47"/>
      <c r="D22" s="47"/>
      <c r="E22" s="47"/>
      <c r="F22" s="47"/>
      <c r="G22" s="47"/>
      <c r="H22" s="44"/>
      <c r="I22" s="44"/>
      <c r="J22" s="44"/>
      <c r="K22" s="44"/>
      <c r="V22" s="20"/>
      <c r="W22" s="2"/>
      <c r="X22" s="2"/>
      <c r="Y22" s="2"/>
    </row>
    <row r="23" spans="2:27" x14ac:dyDescent="0.25">
      <c r="B23" s="53">
        <v>2026</v>
      </c>
      <c r="C23" s="47"/>
      <c r="D23" s="47"/>
      <c r="E23" s="47"/>
      <c r="F23" s="47"/>
      <c r="G23" s="47"/>
      <c r="H23" s="44"/>
      <c r="I23" s="44"/>
      <c r="J23" s="44"/>
      <c r="K23" s="44"/>
      <c r="V23" s="20"/>
      <c r="W23" s="2"/>
      <c r="X23" s="2"/>
      <c r="Y23" s="2"/>
      <c r="Z23" s="16"/>
      <c r="AA23" s="16"/>
    </row>
    <row r="24" spans="2:27" x14ac:dyDescent="0.25">
      <c r="B24" s="53">
        <v>2025</v>
      </c>
      <c r="C24" s="47"/>
      <c r="D24" s="47"/>
      <c r="E24" s="47"/>
      <c r="F24" s="47"/>
      <c r="G24" s="47"/>
      <c r="H24" s="44"/>
      <c r="I24" s="44"/>
      <c r="J24" s="44"/>
      <c r="K24" s="44"/>
      <c r="V24" s="20"/>
      <c r="W24" s="2"/>
      <c r="X24" s="2"/>
      <c r="Y24" s="2"/>
    </row>
    <row r="25" spans="2:27" x14ac:dyDescent="0.25">
      <c r="B25" s="53">
        <v>2024</v>
      </c>
      <c r="C25" s="47"/>
      <c r="D25" s="47"/>
      <c r="E25" s="47"/>
      <c r="F25" s="47"/>
      <c r="G25" s="47"/>
      <c r="H25" s="44"/>
      <c r="I25" s="44"/>
      <c r="J25" s="44"/>
      <c r="K25" s="44"/>
      <c r="V25" s="20"/>
      <c r="W25" s="2"/>
      <c r="X25" s="2"/>
      <c r="Y25" s="2"/>
    </row>
    <row r="26" spans="2:27" x14ac:dyDescent="0.25">
      <c r="B26" s="53">
        <v>2023</v>
      </c>
      <c r="C26" s="47"/>
      <c r="D26" s="47"/>
      <c r="E26" s="47"/>
      <c r="F26" s="47"/>
      <c r="G26" s="47"/>
      <c r="H26" s="44"/>
      <c r="I26" s="44"/>
      <c r="J26" s="44"/>
      <c r="K26" s="44"/>
      <c r="V26" s="20"/>
      <c r="W26" s="2"/>
      <c r="X26" s="2"/>
      <c r="Y26" s="2"/>
    </row>
    <row r="27" spans="2:27" x14ac:dyDescent="0.25">
      <c r="B27" s="53">
        <v>2022</v>
      </c>
      <c r="C27" s="47"/>
      <c r="D27" s="47"/>
      <c r="E27" s="47"/>
      <c r="F27" s="47"/>
      <c r="G27" s="47"/>
      <c r="H27" s="44"/>
      <c r="I27" s="44"/>
      <c r="J27" s="44"/>
      <c r="K27" s="44"/>
      <c r="V27" s="20"/>
      <c r="W27" s="2"/>
      <c r="X27" s="2"/>
      <c r="Y27" s="2"/>
    </row>
    <row r="28" spans="2:27" x14ac:dyDescent="0.25">
      <c r="B28" s="53">
        <v>2021</v>
      </c>
      <c r="C28" s="47"/>
      <c r="D28" s="47"/>
      <c r="E28" s="47"/>
      <c r="F28" s="47"/>
      <c r="G28" s="47"/>
      <c r="H28" s="44"/>
      <c r="I28" s="44"/>
      <c r="J28" s="44"/>
      <c r="K28" s="44"/>
      <c r="V28" s="2"/>
      <c r="W28" s="2"/>
      <c r="X28" s="2"/>
      <c r="Y28" s="2"/>
    </row>
    <row r="29" spans="2:27" x14ac:dyDescent="0.25">
      <c r="B29" s="53">
        <v>2020</v>
      </c>
      <c r="C29" s="47"/>
      <c r="D29" s="47"/>
      <c r="E29" s="47"/>
      <c r="F29" s="47"/>
      <c r="G29" s="47"/>
      <c r="H29" s="44"/>
      <c r="I29" s="44"/>
      <c r="J29" s="44"/>
      <c r="K29" s="44"/>
      <c r="V29" s="2"/>
      <c r="W29" s="2"/>
      <c r="X29" s="2"/>
      <c r="Y29" s="2"/>
    </row>
    <row r="30" spans="2:27" x14ac:dyDescent="0.25">
      <c r="B30" s="53">
        <v>2019</v>
      </c>
      <c r="C30" s="47" t="s">
        <v>5</v>
      </c>
      <c r="D30" s="1" t="s">
        <v>5</v>
      </c>
      <c r="E30" s="1" t="s">
        <v>5</v>
      </c>
      <c r="F30" s="1" t="s">
        <v>5</v>
      </c>
      <c r="G30" s="1" t="s">
        <v>5</v>
      </c>
      <c r="H30" s="1" t="s">
        <v>5</v>
      </c>
      <c r="I30" s="1" t="s">
        <v>5</v>
      </c>
      <c r="J30" s="1" t="s">
        <v>5</v>
      </c>
      <c r="K30" s="1" t="s">
        <v>5</v>
      </c>
    </row>
    <row r="31" spans="2:27" x14ac:dyDescent="0.25">
      <c r="B31" s="53">
        <v>2018</v>
      </c>
      <c r="C31" s="47" t="s">
        <v>5</v>
      </c>
      <c r="D31" s="1" t="s">
        <v>5</v>
      </c>
      <c r="E31" s="1" t="s">
        <v>5</v>
      </c>
      <c r="F31" s="1" t="s">
        <v>5</v>
      </c>
      <c r="G31" s="1" t="s">
        <v>5</v>
      </c>
      <c r="H31" s="1" t="s">
        <v>5</v>
      </c>
      <c r="I31" s="1" t="s">
        <v>5</v>
      </c>
      <c r="J31" s="1" t="s">
        <v>5</v>
      </c>
      <c r="K31" s="1" t="s">
        <v>5</v>
      </c>
    </row>
    <row r="32" spans="2:27" x14ac:dyDescent="0.25">
      <c r="B32" s="55">
        <v>2017</v>
      </c>
      <c r="C32" s="18">
        <v>1086877.33</v>
      </c>
      <c r="D32" s="18">
        <v>1086877.33</v>
      </c>
      <c r="E32" s="18">
        <v>69418.78</v>
      </c>
      <c r="F32" s="18">
        <v>1086877.33</v>
      </c>
      <c r="G32" s="18">
        <v>216629.29</v>
      </c>
      <c r="H32" s="18">
        <v>2999.44</v>
      </c>
      <c r="I32" s="18">
        <v>93188.58</v>
      </c>
      <c r="J32" s="18">
        <v>92586.12</v>
      </c>
      <c r="K32" s="18">
        <v>415874.82</v>
      </c>
    </row>
    <row r="33" spans="2:11" x14ac:dyDescent="0.25">
      <c r="B33" s="55">
        <v>2016</v>
      </c>
      <c r="C33" s="18">
        <v>1049453.23</v>
      </c>
      <c r="D33" s="18">
        <v>1049453.23</v>
      </c>
      <c r="E33" s="18">
        <v>32423.98</v>
      </c>
      <c r="F33" s="18">
        <v>1029528.3</v>
      </c>
      <c r="G33" s="18">
        <v>179554.25</v>
      </c>
      <c r="H33" s="1">
        <v>0</v>
      </c>
      <c r="I33" s="18">
        <v>75488.11</v>
      </c>
      <c r="J33" s="18">
        <v>182939.63</v>
      </c>
      <c r="K33" s="18">
        <v>443486.66</v>
      </c>
    </row>
    <row r="34" spans="2:11" x14ac:dyDescent="0.25">
      <c r="B34" s="55">
        <v>2015</v>
      </c>
      <c r="C34" s="18">
        <v>892460.88</v>
      </c>
      <c r="D34" s="18">
        <v>892460.88</v>
      </c>
      <c r="E34" s="18">
        <v>10371.61</v>
      </c>
      <c r="F34" s="18">
        <v>800769.4</v>
      </c>
      <c r="G34" s="18">
        <v>139308.44</v>
      </c>
      <c r="H34" s="1">
        <v>0</v>
      </c>
      <c r="I34" s="18">
        <v>113615.56</v>
      </c>
      <c r="J34" s="18">
        <v>249920.21</v>
      </c>
      <c r="K34" s="18">
        <v>512013.84</v>
      </c>
    </row>
    <row r="35" spans="2:11" x14ac:dyDescent="0.25">
      <c r="B35" s="55">
        <v>2014</v>
      </c>
      <c r="C35" s="18">
        <v>776813.91</v>
      </c>
      <c r="D35" s="18">
        <v>776813.91</v>
      </c>
      <c r="E35" s="18">
        <v>28891.5</v>
      </c>
      <c r="F35" s="18">
        <v>742084.16</v>
      </c>
      <c r="G35" s="18">
        <v>179897.9</v>
      </c>
      <c r="H35" s="1">
        <v>22.64</v>
      </c>
      <c r="I35" s="18">
        <v>87601.32</v>
      </c>
      <c r="J35" s="18">
        <v>15211.55</v>
      </c>
      <c r="K35" s="18">
        <v>290293.03000000003</v>
      </c>
    </row>
    <row r="36" spans="2:11" x14ac:dyDescent="0.25">
      <c r="B36" s="55">
        <v>2013</v>
      </c>
      <c r="C36" s="18">
        <v>756803.52</v>
      </c>
      <c r="D36" s="18">
        <v>756803.52</v>
      </c>
      <c r="E36" s="18">
        <v>22595.03</v>
      </c>
      <c r="F36" s="18">
        <v>17415</v>
      </c>
      <c r="G36" s="18">
        <v>125834.92</v>
      </c>
      <c r="H36" s="1">
        <v>904.34</v>
      </c>
      <c r="I36" s="18">
        <v>65812.42</v>
      </c>
      <c r="J36" s="18">
        <v>20103.93</v>
      </c>
      <c r="K36" s="18">
        <v>215884.5</v>
      </c>
    </row>
    <row r="37" spans="2:11" x14ac:dyDescent="0.25">
      <c r="B37" s="55">
        <v>2012</v>
      </c>
      <c r="C37" s="18">
        <v>691646.43</v>
      </c>
      <c r="D37" s="18">
        <v>691646.43</v>
      </c>
      <c r="E37" s="18">
        <v>29946.17</v>
      </c>
      <c r="F37" s="18">
        <v>720149.8</v>
      </c>
      <c r="G37" s="18">
        <v>39988.21</v>
      </c>
      <c r="H37" s="1">
        <v>987.92</v>
      </c>
      <c r="I37" s="18">
        <v>89105.93</v>
      </c>
      <c r="J37" s="18">
        <v>17369.830000000002</v>
      </c>
      <c r="K37" s="18">
        <v>147992.62</v>
      </c>
    </row>
    <row r="38" spans="2:11" x14ac:dyDescent="0.25">
      <c r="B38" s="55">
        <v>2011</v>
      </c>
      <c r="C38" s="18">
        <v>604041.49</v>
      </c>
      <c r="D38" s="18">
        <v>604041.49</v>
      </c>
      <c r="E38" s="18">
        <v>23792.74</v>
      </c>
      <c r="F38" s="18">
        <v>624002.64</v>
      </c>
      <c r="G38" s="18">
        <v>162032.82</v>
      </c>
      <c r="H38" s="1">
        <v>973.66</v>
      </c>
      <c r="I38" s="18">
        <v>92391.4</v>
      </c>
      <c r="J38" s="18">
        <v>43635.62</v>
      </c>
      <c r="K38" s="18">
        <v>363611.44</v>
      </c>
    </row>
    <row r="39" spans="2:11" x14ac:dyDescent="0.25">
      <c r="B39" s="55">
        <v>2010</v>
      </c>
      <c r="C39" s="18">
        <v>520107</v>
      </c>
      <c r="D39" s="18">
        <v>520107</v>
      </c>
      <c r="E39" s="18">
        <v>24472</v>
      </c>
      <c r="F39" s="18">
        <v>588714</v>
      </c>
      <c r="G39" s="18">
        <v>179699.64</v>
      </c>
      <c r="H39" s="1">
        <v>979</v>
      </c>
      <c r="I39" s="18">
        <v>87026.92</v>
      </c>
      <c r="J39" s="18">
        <v>55948.27</v>
      </c>
      <c r="K39" s="18">
        <v>368292.55</v>
      </c>
    </row>
    <row r="40" spans="2:11" x14ac:dyDescent="0.25">
      <c r="B40" s="55">
        <v>2009</v>
      </c>
      <c r="C40" s="18">
        <v>488410.66</v>
      </c>
      <c r="D40" s="18">
        <v>488410.66</v>
      </c>
      <c r="E40" s="18">
        <v>24132.28</v>
      </c>
      <c r="F40" s="18">
        <v>507658</v>
      </c>
      <c r="G40" s="18">
        <v>144239.71</v>
      </c>
      <c r="H40" s="1">
        <v>749.34</v>
      </c>
      <c r="I40" s="18">
        <v>74730.48</v>
      </c>
      <c r="J40" s="18">
        <v>41752.17</v>
      </c>
      <c r="K40" s="18">
        <v>366229.58</v>
      </c>
    </row>
    <row r="41" spans="2:11" x14ac:dyDescent="0.25">
      <c r="B41" s="55">
        <v>2008</v>
      </c>
      <c r="C41" s="18">
        <v>459664</v>
      </c>
      <c r="D41" s="18">
        <v>459664</v>
      </c>
      <c r="E41" s="18">
        <v>24830</v>
      </c>
      <c r="F41" s="18">
        <v>442591</v>
      </c>
      <c r="G41" s="18">
        <v>116382</v>
      </c>
      <c r="H41" s="18">
        <v>1544</v>
      </c>
      <c r="I41" s="18">
        <v>59743</v>
      </c>
      <c r="J41" s="18">
        <v>30244</v>
      </c>
      <c r="K41" s="18">
        <v>269202</v>
      </c>
    </row>
    <row r="42" spans="2:11" x14ac:dyDescent="0.25">
      <c r="B42" s="55">
        <v>2007</v>
      </c>
      <c r="C42" s="18">
        <v>362953.28</v>
      </c>
      <c r="D42" s="18">
        <v>362953.28</v>
      </c>
      <c r="E42" s="18">
        <v>11798.98</v>
      </c>
      <c r="F42" s="18">
        <v>372612.52</v>
      </c>
      <c r="G42" s="18">
        <v>100168.06</v>
      </c>
      <c r="H42" s="18">
        <v>1640.08</v>
      </c>
      <c r="I42" s="18">
        <v>40707.769999999997</v>
      </c>
      <c r="J42" s="18">
        <v>32977.730000000003</v>
      </c>
      <c r="K42" s="18">
        <v>215775.34</v>
      </c>
    </row>
    <row r="43" spans="2:11" x14ac:dyDescent="0.25">
      <c r="B43" s="55">
        <v>2006</v>
      </c>
      <c r="C43" s="18">
        <v>295016.25</v>
      </c>
      <c r="D43" s="18">
        <v>295016.25</v>
      </c>
      <c r="E43" s="18">
        <v>11784.37</v>
      </c>
      <c r="F43" s="18">
        <v>304091.56</v>
      </c>
      <c r="G43" s="18">
        <v>117564.33</v>
      </c>
      <c r="H43" s="1">
        <v>0.28000000000000003</v>
      </c>
      <c r="I43" s="18">
        <v>26876.45</v>
      </c>
      <c r="J43" s="18">
        <v>28988.14</v>
      </c>
      <c r="K43" s="18">
        <v>204807.2</v>
      </c>
    </row>
    <row r="44" spans="2:11" x14ac:dyDescent="0.25">
      <c r="B44" s="55">
        <v>2005</v>
      </c>
      <c r="C44" s="18">
        <v>307449</v>
      </c>
      <c r="D44" s="18">
        <v>307449</v>
      </c>
      <c r="E44" s="18">
        <v>11012</v>
      </c>
      <c r="F44" s="18">
        <v>290542</v>
      </c>
      <c r="G44" s="18">
        <v>103948</v>
      </c>
      <c r="H44" s="1">
        <v>103</v>
      </c>
      <c r="I44" s="18">
        <v>20219</v>
      </c>
      <c r="J44" s="18">
        <v>49616</v>
      </c>
      <c r="K44" s="18">
        <v>205752</v>
      </c>
    </row>
    <row r="45" spans="2:11" x14ac:dyDescent="0.25">
      <c r="B45" s="55">
        <v>2004</v>
      </c>
      <c r="C45" s="18">
        <v>233780.33</v>
      </c>
      <c r="D45" s="18">
        <v>233780.33</v>
      </c>
      <c r="E45" s="18">
        <v>10099.709999999999</v>
      </c>
      <c r="F45" s="18">
        <v>257579.32</v>
      </c>
      <c r="G45" s="18">
        <v>73391.98</v>
      </c>
      <c r="H45" s="1">
        <v>59.78</v>
      </c>
      <c r="I45" s="18">
        <v>16197.13</v>
      </c>
      <c r="J45" s="18">
        <v>20354.939999999999</v>
      </c>
      <c r="K45" s="18">
        <v>154348.54999999999</v>
      </c>
    </row>
    <row r="46" spans="2:11" x14ac:dyDescent="0.25">
      <c r="B46" s="55">
        <v>2003</v>
      </c>
      <c r="C46" s="18">
        <v>188239.88</v>
      </c>
      <c r="D46" s="18">
        <v>188239.88</v>
      </c>
      <c r="E46" s="18">
        <v>12183.18</v>
      </c>
      <c r="F46" s="18">
        <v>196646</v>
      </c>
      <c r="G46" s="18">
        <v>69552.179999999993</v>
      </c>
      <c r="H46" s="1">
        <v>85.49</v>
      </c>
      <c r="I46" s="18">
        <v>13413.83</v>
      </c>
      <c r="J46" s="18">
        <v>18494.82</v>
      </c>
      <c r="K46" s="18">
        <v>118968.38</v>
      </c>
    </row>
    <row r="47" spans="2:11" x14ac:dyDescent="0.25">
      <c r="B47" s="55">
        <v>2002</v>
      </c>
      <c r="C47" s="18">
        <v>158933.32</v>
      </c>
      <c r="D47" s="18">
        <v>158933.32</v>
      </c>
      <c r="E47" s="18">
        <v>9983.67</v>
      </c>
      <c r="F47" s="18">
        <v>161824.45000000001</v>
      </c>
      <c r="G47" s="18">
        <v>42805.02</v>
      </c>
      <c r="H47" s="1">
        <v>73.03</v>
      </c>
      <c r="I47" s="18">
        <v>14333.15</v>
      </c>
      <c r="J47" s="18">
        <v>11879.41</v>
      </c>
      <c r="K47" s="18">
        <v>80045.009999999995</v>
      </c>
    </row>
    <row r="48" spans="2:11" x14ac:dyDescent="0.25">
      <c r="B48" s="55">
        <v>2001</v>
      </c>
      <c r="C48" s="18">
        <v>128791.6</v>
      </c>
      <c r="D48" s="18">
        <v>128791.6</v>
      </c>
      <c r="E48" s="18">
        <v>8221.07</v>
      </c>
      <c r="F48" s="18">
        <v>127760.6</v>
      </c>
      <c r="G48" s="18">
        <v>18596.189999999999</v>
      </c>
      <c r="H48" s="1">
        <v>0</v>
      </c>
      <c r="I48" s="18">
        <v>14103.15</v>
      </c>
      <c r="J48" s="18">
        <v>5404.67</v>
      </c>
      <c r="K48" s="18">
        <v>38104.03</v>
      </c>
    </row>
    <row r="49" spans="2:11" x14ac:dyDescent="0.25">
      <c r="B49" s="55">
        <v>2000</v>
      </c>
      <c r="C49" s="1" t="s">
        <v>5</v>
      </c>
      <c r="D49" s="18">
        <v>9251.67</v>
      </c>
      <c r="E49" s="1" t="s">
        <v>5</v>
      </c>
      <c r="F49" s="18">
        <v>8685.27</v>
      </c>
      <c r="G49" s="18">
        <v>15404.37</v>
      </c>
      <c r="H49" s="1">
        <v>754.2</v>
      </c>
      <c r="I49" s="18">
        <v>13240.5</v>
      </c>
      <c r="J49" s="18">
        <v>3811.02</v>
      </c>
      <c r="K49" s="18">
        <v>33210.089999999997</v>
      </c>
    </row>
    <row r="50" spans="2:11" x14ac:dyDescent="0.25">
      <c r="B50" s="55">
        <v>1999</v>
      </c>
      <c r="C50" s="1" t="s">
        <v>5</v>
      </c>
      <c r="D50" s="18">
        <v>90642.95</v>
      </c>
      <c r="E50" s="1" t="s">
        <v>5</v>
      </c>
      <c r="F50" s="18">
        <v>57111.48</v>
      </c>
      <c r="G50" s="18">
        <v>20595.669999999998</v>
      </c>
      <c r="H50" s="1">
        <v>810</v>
      </c>
      <c r="I50" s="18">
        <v>10286.49</v>
      </c>
      <c r="J50" s="18">
        <v>5346.05</v>
      </c>
      <c r="K50" s="18">
        <v>37038.21</v>
      </c>
    </row>
    <row r="51" spans="2:11" x14ac:dyDescent="0.25">
      <c r="B51" s="55">
        <v>1998</v>
      </c>
      <c r="C51" s="1" t="s">
        <v>5</v>
      </c>
      <c r="D51" s="18">
        <v>91376</v>
      </c>
      <c r="E51" s="1" t="s">
        <v>5</v>
      </c>
      <c r="F51" s="18">
        <v>77328</v>
      </c>
      <c r="G51" s="18">
        <v>33144</v>
      </c>
      <c r="H51" s="1">
        <v>0</v>
      </c>
      <c r="I51" s="18">
        <v>8872</v>
      </c>
      <c r="J51" s="1">
        <v>0</v>
      </c>
      <c r="K51" s="18">
        <v>46990</v>
      </c>
    </row>
    <row r="52" spans="2:11" x14ac:dyDescent="0.25">
      <c r="B52" s="55">
        <v>1997</v>
      </c>
      <c r="C52" s="1" t="s">
        <v>5</v>
      </c>
      <c r="D52" s="1" t="s">
        <v>5</v>
      </c>
      <c r="E52" s="1" t="s">
        <v>5</v>
      </c>
      <c r="F52" s="1" t="s">
        <v>5</v>
      </c>
      <c r="G52" s="1" t="s">
        <v>5</v>
      </c>
      <c r="H52" s="1" t="s">
        <v>5</v>
      </c>
      <c r="I52" s="1" t="s">
        <v>5</v>
      </c>
      <c r="J52" s="1" t="s">
        <v>5</v>
      </c>
      <c r="K52" s="1" t="s">
        <v>5</v>
      </c>
    </row>
    <row r="53" spans="2:11" x14ac:dyDescent="0.25">
      <c r="B53" s="55">
        <v>1996</v>
      </c>
      <c r="C53" s="1" t="s">
        <v>5</v>
      </c>
      <c r="D53" s="1" t="s">
        <v>5</v>
      </c>
      <c r="E53" s="1" t="s">
        <v>5</v>
      </c>
      <c r="F53" s="1" t="s">
        <v>5</v>
      </c>
      <c r="G53" s="1" t="s">
        <v>5</v>
      </c>
      <c r="H53" s="1" t="s">
        <v>5</v>
      </c>
      <c r="I53" s="1" t="s">
        <v>5</v>
      </c>
      <c r="J53" s="1" t="s">
        <v>5</v>
      </c>
      <c r="K53" s="1" t="s">
        <v>5</v>
      </c>
    </row>
    <row r="54" spans="2:11" x14ac:dyDescent="0.25">
      <c r="B54" s="55">
        <v>1995</v>
      </c>
      <c r="C54" s="44" t="s">
        <v>5</v>
      </c>
      <c r="D54" s="1" t="s">
        <v>5</v>
      </c>
      <c r="E54" s="1" t="s">
        <v>5</v>
      </c>
      <c r="F54" s="1" t="s">
        <v>5</v>
      </c>
      <c r="G54" s="1" t="s">
        <v>5</v>
      </c>
      <c r="H54" s="1" t="s">
        <v>5</v>
      </c>
      <c r="I54" s="1" t="s">
        <v>5</v>
      </c>
      <c r="J54" s="1" t="s">
        <v>5</v>
      </c>
      <c r="K54" s="1" t="s">
        <v>5</v>
      </c>
    </row>
  </sheetData>
  <mergeCells count="2">
    <mergeCell ref="B8:K8"/>
    <mergeCell ref="B2:F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4"/>
  <sheetViews>
    <sheetView showGridLines="0" zoomScale="70" zoomScaleNormal="70" workbookViewId="0">
      <selection activeCell="B9" sqref="B9"/>
    </sheetView>
  </sheetViews>
  <sheetFormatPr defaultRowHeight="15" x14ac:dyDescent="0.25"/>
  <cols>
    <col min="3" max="3" width="13" customWidth="1"/>
    <col min="4" max="4" width="11.85546875" customWidth="1"/>
    <col min="5" max="5" width="12" customWidth="1"/>
    <col min="6" max="6" width="12.7109375" customWidth="1"/>
    <col min="7" max="7" width="15" customWidth="1"/>
    <col min="8" max="8" width="13" customWidth="1"/>
    <col min="9" max="9" width="12.85546875" customWidth="1"/>
    <col min="10" max="10" width="14.28515625" customWidth="1"/>
    <col min="11" max="11" width="18.7109375" customWidth="1"/>
    <col min="14" max="14" width="7" customWidth="1"/>
    <col min="15" max="15" width="5.7109375" customWidth="1"/>
    <col min="16" max="16" width="10.7109375" customWidth="1"/>
  </cols>
  <sheetData>
    <row r="2" spans="2:9" x14ac:dyDescent="0.25">
      <c r="B2" s="187" t="s">
        <v>275</v>
      </c>
      <c r="C2" s="187"/>
      <c r="D2" s="187"/>
      <c r="E2" s="187"/>
      <c r="F2" s="187"/>
      <c r="G2" s="187"/>
    </row>
    <row r="3" spans="2:9" x14ac:dyDescent="0.25">
      <c r="B3" s="187"/>
      <c r="C3" s="187"/>
      <c r="D3" s="187"/>
      <c r="E3" s="187"/>
      <c r="F3" s="187"/>
      <c r="G3" s="187"/>
    </row>
    <row r="4" spans="2:9" x14ac:dyDescent="0.25">
      <c r="B4" s="187"/>
      <c r="C4" s="187"/>
      <c r="D4" s="187"/>
      <c r="E4" s="187"/>
      <c r="F4" s="187"/>
      <c r="G4" s="187"/>
    </row>
    <row r="5" spans="2:9" ht="47.25" customHeight="1" x14ac:dyDescent="0.25">
      <c r="B5" s="187"/>
      <c r="C5" s="187"/>
      <c r="D5" s="187"/>
      <c r="E5" s="187"/>
      <c r="F5" s="187"/>
      <c r="G5" s="187"/>
      <c r="I5" s="39"/>
    </row>
    <row r="6" spans="2:9" x14ac:dyDescent="0.25">
      <c r="I6" s="39"/>
    </row>
    <row r="7" spans="2:9" x14ac:dyDescent="0.25">
      <c r="B7" s="146" t="s">
        <v>133</v>
      </c>
      <c r="C7" s="146"/>
      <c r="D7" s="146"/>
      <c r="E7" s="146"/>
      <c r="F7" s="146"/>
      <c r="G7" s="146"/>
      <c r="I7" s="10"/>
    </row>
    <row r="8" spans="2:9" ht="21.75" customHeight="1" x14ac:dyDescent="0.25">
      <c r="B8" s="104" t="s">
        <v>86</v>
      </c>
      <c r="C8" s="66" t="s">
        <v>112</v>
      </c>
      <c r="D8" s="66" t="s">
        <v>113</v>
      </c>
      <c r="E8" s="66" t="s">
        <v>114</v>
      </c>
      <c r="F8" s="66" t="s">
        <v>115</v>
      </c>
      <c r="G8" s="66" t="s">
        <v>98</v>
      </c>
      <c r="H8" s="120"/>
    </row>
    <row r="9" spans="2:9" ht="71.25" customHeight="1" x14ac:dyDescent="0.25">
      <c r="B9" s="104" t="s">
        <v>4</v>
      </c>
      <c r="C9" s="47" t="s">
        <v>116</v>
      </c>
      <c r="D9" s="47" t="s">
        <v>117</v>
      </c>
      <c r="E9" s="47" t="s">
        <v>118</v>
      </c>
      <c r="F9" s="47" t="s">
        <v>119</v>
      </c>
      <c r="G9" s="47" t="s">
        <v>120</v>
      </c>
    </row>
    <row r="10" spans="2:9" ht="12" customHeight="1" x14ac:dyDescent="0.25">
      <c r="B10" s="54">
        <v>2038</v>
      </c>
      <c r="C10" s="47"/>
      <c r="D10" s="47"/>
      <c r="E10" s="47"/>
      <c r="F10" s="47"/>
      <c r="G10" s="47"/>
    </row>
    <row r="11" spans="2:9" ht="12" customHeight="1" x14ac:dyDescent="0.25">
      <c r="B11" s="54">
        <v>2037</v>
      </c>
      <c r="C11" s="47"/>
      <c r="D11" s="47"/>
      <c r="E11" s="47"/>
      <c r="F11" s="47"/>
      <c r="G11" s="47"/>
    </row>
    <row r="12" spans="2:9" ht="12" customHeight="1" x14ac:dyDescent="0.25">
      <c r="B12" s="54">
        <v>2036</v>
      </c>
      <c r="C12" s="47"/>
      <c r="D12" s="47"/>
      <c r="E12" s="47"/>
      <c r="F12" s="47"/>
      <c r="G12" s="47"/>
    </row>
    <row r="13" spans="2:9" ht="12" customHeight="1" x14ac:dyDescent="0.25">
      <c r="B13" s="54">
        <v>2035</v>
      </c>
      <c r="C13" s="47"/>
      <c r="D13" s="47"/>
      <c r="E13" s="47"/>
      <c r="F13" s="47"/>
      <c r="G13" s="47"/>
    </row>
    <row r="14" spans="2:9" ht="12" customHeight="1" x14ac:dyDescent="0.25">
      <c r="B14" s="54">
        <v>2034</v>
      </c>
      <c r="C14" s="47"/>
      <c r="D14" s="47"/>
      <c r="E14" s="47"/>
      <c r="F14" s="47"/>
      <c r="G14" s="47"/>
    </row>
    <row r="15" spans="2:9" ht="12" customHeight="1" x14ac:dyDescent="0.25">
      <c r="B15" s="54">
        <v>2033</v>
      </c>
      <c r="C15" s="47"/>
      <c r="D15" s="47"/>
      <c r="E15" s="47"/>
      <c r="F15" s="47"/>
      <c r="G15" s="47"/>
    </row>
    <row r="16" spans="2:9" ht="12" customHeight="1" x14ac:dyDescent="0.25">
      <c r="B16" s="54">
        <v>2032</v>
      </c>
      <c r="C16" s="47"/>
      <c r="D16" s="47"/>
      <c r="E16" s="47"/>
      <c r="F16" s="47"/>
      <c r="G16" s="47"/>
    </row>
    <row r="17" spans="2:7" ht="12" customHeight="1" x14ac:dyDescent="0.25">
      <c r="B17" s="54">
        <v>2031</v>
      </c>
      <c r="C17" s="47"/>
      <c r="D17" s="47"/>
      <c r="E17" s="47"/>
      <c r="F17" s="47"/>
      <c r="G17" s="47"/>
    </row>
    <row r="18" spans="2:7" ht="12" customHeight="1" x14ac:dyDescent="0.25">
      <c r="B18" s="54">
        <v>2030</v>
      </c>
      <c r="C18" s="47"/>
      <c r="D18" s="47"/>
      <c r="E18" s="47"/>
      <c r="F18" s="47"/>
      <c r="G18" s="47"/>
    </row>
    <row r="19" spans="2:7" ht="12" customHeight="1" x14ac:dyDescent="0.25">
      <c r="B19" s="54">
        <v>2029</v>
      </c>
      <c r="C19" s="47"/>
      <c r="D19" s="47"/>
      <c r="E19" s="47"/>
      <c r="F19" s="47"/>
      <c r="G19" s="47"/>
    </row>
    <row r="20" spans="2:7" ht="12" customHeight="1" x14ac:dyDescent="0.25">
      <c r="B20" s="54">
        <v>2028</v>
      </c>
      <c r="C20" s="47"/>
      <c r="D20" s="47"/>
      <c r="E20" s="47"/>
      <c r="F20" s="47"/>
      <c r="G20" s="47"/>
    </row>
    <row r="21" spans="2:7" ht="12" customHeight="1" x14ac:dyDescent="0.25">
      <c r="B21" s="54">
        <v>2027</v>
      </c>
      <c r="C21" s="47"/>
      <c r="D21" s="47"/>
      <c r="E21" s="47"/>
      <c r="F21" s="47"/>
      <c r="G21" s="47"/>
    </row>
    <row r="22" spans="2:7" ht="12" customHeight="1" x14ac:dyDescent="0.25">
      <c r="B22" s="54">
        <v>2026</v>
      </c>
      <c r="C22" s="47"/>
      <c r="D22" s="47"/>
      <c r="E22" s="47"/>
      <c r="F22" s="47"/>
      <c r="G22" s="47"/>
    </row>
    <row r="23" spans="2:7" ht="12" customHeight="1" x14ac:dyDescent="0.25">
      <c r="B23" s="54">
        <v>2025</v>
      </c>
      <c r="C23" s="47"/>
      <c r="D23" s="47"/>
      <c r="E23" s="47"/>
      <c r="F23" s="47"/>
      <c r="G23" s="47"/>
    </row>
    <row r="24" spans="2:7" ht="12" customHeight="1" x14ac:dyDescent="0.25">
      <c r="B24" s="54">
        <v>2024</v>
      </c>
      <c r="C24" s="47"/>
      <c r="D24" s="47"/>
      <c r="E24" s="47"/>
      <c r="F24" s="47"/>
      <c r="G24" s="47"/>
    </row>
    <row r="25" spans="2:7" ht="12" customHeight="1" x14ac:dyDescent="0.25">
      <c r="B25" s="54">
        <v>2023</v>
      </c>
      <c r="C25" s="47"/>
      <c r="D25" s="47"/>
      <c r="E25" s="47"/>
      <c r="F25" s="47"/>
      <c r="G25" s="47"/>
    </row>
    <row r="26" spans="2:7" ht="12" customHeight="1" x14ac:dyDescent="0.25">
      <c r="B26" s="54">
        <v>2022</v>
      </c>
      <c r="C26" s="47"/>
      <c r="D26" s="47"/>
      <c r="E26" s="47"/>
      <c r="F26" s="47"/>
      <c r="G26" s="47"/>
    </row>
    <row r="27" spans="2:7" ht="12" customHeight="1" x14ac:dyDescent="0.25">
      <c r="B27" s="54">
        <v>2021</v>
      </c>
      <c r="C27" s="47"/>
      <c r="D27" s="47"/>
      <c r="E27" s="47"/>
      <c r="F27" s="47"/>
      <c r="G27" s="47"/>
    </row>
    <row r="28" spans="2:7" ht="12" customHeight="1" x14ac:dyDescent="0.25">
      <c r="B28" s="54">
        <v>2020</v>
      </c>
      <c r="C28" s="47"/>
      <c r="D28" s="47"/>
      <c r="E28" s="47"/>
      <c r="F28" s="47"/>
      <c r="G28" s="47"/>
    </row>
    <row r="29" spans="2:7" ht="14.25" customHeight="1" x14ac:dyDescent="0.25">
      <c r="B29" s="54">
        <v>2019</v>
      </c>
      <c r="C29" s="47"/>
      <c r="D29" s="47"/>
      <c r="E29" s="47"/>
      <c r="F29" s="47"/>
      <c r="G29" s="47"/>
    </row>
    <row r="30" spans="2:7" ht="14.25" customHeight="1" x14ac:dyDescent="0.25">
      <c r="B30" s="54">
        <v>2018</v>
      </c>
      <c r="C30" s="47"/>
      <c r="D30" s="47"/>
      <c r="E30" s="47"/>
      <c r="F30" s="47"/>
      <c r="G30" s="47"/>
    </row>
    <row r="31" spans="2:7" x14ac:dyDescent="0.25">
      <c r="B31" s="53">
        <v>2017</v>
      </c>
      <c r="C31" s="99">
        <v>100</v>
      </c>
      <c r="D31" s="99">
        <v>63.05</v>
      </c>
      <c r="E31" s="99">
        <v>107.1</v>
      </c>
      <c r="F31" s="99">
        <v>0</v>
      </c>
      <c r="G31" s="99">
        <v>0</v>
      </c>
    </row>
    <row r="32" spans="2:7" x14ac:dyDescent="0.25">
      <c r="B32" s="53">
        <v>2016</v>
      </c>
      <c r="C32" s="99">
        <v>98</v>
      </c>
      <c r="D32" s="99">
        <v>61.76</v>
      </c>
      <c r="E32" s="99">
        <v>115.2</v>
      </c>
      <c r="F32" s="99">
        <v>0</v>
      </c>
      <c r="G32" s="99">
        <v>0</v>
      </c>
    </row>
    <row r="33" spans="2:7" x14ac:dyDescent="0.25">
      <c r="B33" s="53">
        <v>2015</v>
      </c>
      <c r="C33" s="99">
        <v>99</v>
      </c>
      <c r="D33" s="99">
        <v>62.39</v>
      </c>
      <c r="E33" s="99">
        <v>112.9</v>
      </c>
      <c r="F33" s="99">
        <v>0</v>
      </c>
      <c r="G33" s="99">
        <v>0</v>
      </c>
    </row>
    <row r="34" spans="2:7" x14ac:dyDescent="0.25">
      <c r="B34" s="53">
        <v>2014</v>
      </c>
      <c r="C34" s="99">
        <v>100</v>
      </c>
      <c r="D34" s="99">
        <v>63.04</v>
      </c>
      <c r="E34" s="99">
        <v>128</v>
      </c>
      <c r="F34" s="99">
        <v>0</v>
      </c>
      <c r="G34" s="99">
        <v>0</v>
      </c>
    </row>
    <row r="35" spans="2:7" x14ac:dyDescent="0.25">
      <c r="B35" s="53">
        <v>2013</v>
      </c>
      <c r="C35" s="99">
        <v>86.1</v>
      </c>
      <c r="D35" s="99">
        <v>54.27</v>
      </c>
      <c r="E35" s="99">
        <v>139.6</v>
      </c>
      <c r="F35" s="99">
        <v>0.34</v>
      </c>
      <c r="G35" s="99">
        <v>100</v>
      </c>
    </row>
    <row r="36" spans="2:7" x14ac:dyDescent="0.25">
      <c r="B36" s="53">
        <v>2012</v>
      </c>
      <c r="C36" s="99">
        <v>87.7</v>
      </c>
      <c r="D36" s="99">
        <v>55.27</v>
      </c>
      <c r="E36" s="99">
        <v>131.19999999999999</v>
      </c>
      <c r="F36" s="99">
        <v>0.47</v>
      </c>
      <c r="G36" s="99">
        <v>0</v>
      </c>
    </row>
    <row r="37" spans="2:7" x14ac:dyDescent="0.25">
      <c r="B37" s="53">
        <v>2011</v>
      </c>
      <c r="C37" s="99">
        <v>97.1</v>
      </c>
      <c r="D37" s="99">
        <v>61.22</v>
      </c>
      <c r="E37" s="99">
        <v>121.3</v>
      </c>
      <c r="F37" s="99">
        <v>1.22</v>
      </c>
      <c r="G37" s="99">
        <v>0</v>
      </c>
    </row>
    <row r="38" spans="2:7" x14ac:dyDescent="0.25">
      <c r="B38" s="53">
        <v>2010</v>
      </c>
      <c r="C38" s="99">
        <v>97.6</v>
      </c>
      <c r="D38" s="99">
        <v>61.55</v>
      </c>
      <c r="E38" s="99">
        <v>122.4</v>
      </c>
      <c r="F38" s="99">
        <v>0.44</v>
      </c>
      <c r="G38" s="99">
        <v>0</v>
      </c>
    </row>
    <row r="39" spans="2:7" x14ac:dyDescent="0.25">
      <c r="B39" s="53">
        <v>2009</v>
      </c>
      <c r="C39" s="99">
        <v>99.7</v>
      </c>
      <c r="D39" s="99">
        <v>60.41</v>
      </c>
      <c r="E39" s="99">
        <v>120.7</v>
      </c>
      <c r="F39" s="99">
        <v>2.23</v>
      </c>
      <c r="G39" s="99">
        <v>0</v>
      </c>
    </row>
    <row r="40" spans="2:7" x14ac:dyDescent="0.25">
      <c r="B40" s="53">
        <v>2008</v>
      </c>
      <c r="C40" s="99">
        <v>93.3</v>
      </c>
      <c r="D40" s="99">
        <v>56.54</v>
      </c>
      <c r="E40" s="99">
        <v>117.9</v>
      </c>
      <c r="F40" s="99">
        <v>1.27</v>
      </c>
      <c r="G40" s="99">
        <v>0</v>
      </c>
    </row>
    <row r="41" spans="2:7" x14ac:dyDescent="0.25">
      <c r="B41" s="53">
        <v>2007</v>
      </c>
      <c r="C41" s="99">
        <v>96.1</v>
      </c>
      <c r="D41" s="99">
        <v>58.21</v>
      </c>
      <c r="E41" s="99">
        <v>115.5</v>
      </c>
      <c r="F41" s="99">
        <v>1.73</v>
      </c>
      <c r="G41" s="99">
        <v>0</v>
      </c>
    </row>
    <row r="42" spans="2:7" x14ac:dyDescent="0.25">
      <c r="B42" s="53">
        <v>2006</v>
      </c>
      <c r="C42" s="99">
        <v>100</v>
      </c>
      <c r="D42" s="99">
        <v>76.260000000000005</v>
      </c>
      <c r="E42" s="99">
        <v>104.6</v>
      </c>
      <c r="F42" s="99">
        <v>0</v>
      </c>
      <c r="G42" s="99">
        <v>0</v>
      </c>
    </row>
    <row r="43" spans="2:7" x14ac:dyDescent="0.25">
      <c r="B43" s="53">
        <v>2005</v>
      </c>
      <c r="C43" s="99">
        <v>100</v>
      </c>
      <c r="D43" s="99">
        <v>79.709999999999994</v>
      </c>
      <c r="E43" s="99">
        <v>88.7</v>
      </c>
      <c r="F43" s="99">
        <v>1.75</v>
      </c>
      <c r="G43" s="99">
        <v>0</v>
      </c>
    </row>
    <row r="44" spans="2:7" x14ac:dyDescent="0.25">
      <c r="B44" s="53">
        <v>2004</v>
      </c>
      <c r="C44" s="99">
        <v>100</v>
      </c>
      <c r="D44" s="99">
        <v>62.48</v>
      </c>
      <c r="E44" s="99">
        <v>99.6</v>
      </c>
      <c r="F44" s="99">
        <v>1.95</v>
      </c>
      <c r="G44" s="99">
        <v>0</v>
      </c>
    </row>
    <row r="45" spans="2:7" x14ac:dyDescent="0.25">
      <c r="B45" s="53">
        <v>2003</v>
      </c>
      <c r="C45" s="99">
        <v>100</v>
      </c>
      <c r="D45" s="99">
        <v>62.37</v>
      </c>
      <c r="E45" s="99" t="s">
        <v>5</v>
      </c>
      <c r="F45" s="99" t="s">
        <v>5</v>
      </c>
      <c r="G45" s="99" t="s">
        <v>5</v>
      </c>
    </row>
    <row r="46" spans="2:7" x14ac:dyDescent="0.25">
      <c r="B46" s="53">
        <v>2002</v>
      </c>
      <c r="C46" s="99">
        <v>100</v>
      </c>
      <c r="D46" s="99">
        <v>68.069999999999993</v>
      </c>
      <c r="E46" s="99">
        <v>99.8</v>
      </c>
      <c r="F46" s="99" t="s">
        <v>5</v>
      </c>
      <c r="G46" s="99" t="s">
        <v>5</v>
      </c>
    </row>
    <row r="47" spans="2:7" x14ac:dyDescent="0.25">
      <c r="B47" s="53">
        <v>2001</v>
      </c>
      <c r="C47" s="99">
        <v>90.1</v>
      </c>
      <c r="D47" s="99">
        <v>47.85</v>
      </c>
      <c r="E47" s="99" t="s">
        <v>5</v>
      </c>
      <c r="F47" s="99" t="s">
        <v>5</v>
      </c>
      <c r="G47" s="99" t="s">
        <v>5</v>
      </c>
    </row>
    <row r="48" spans="2:7" x14ac:dyDescent="0.25">
      <c r="B48" s="53">
        <v>2000</v>
      </c>
      <c r="C48" s="99">
        <v>89.9</v>
      </c>
      <c r="D48" s="99" t="s">
        <v>5</v>
      </c>
      <c r="E48" s="99" t="s">
        <v>5</v>
      </c>
      <c r="F48" s="99" t="s">
        <v>5</v>
      </c>
      <c r="G48" s="99" t="s">
        <v>5</v>
      </c>
    </row>
    <row r="49" spans="2:7" x14ac:dyDescent="0.25">
      <c r="B49" s="53">
        <v>1999</v>
      </c>
      <c r="C49" s="99">
        <v>100</v>
      </c>
      <c r="D49" s="99" t="s">
        <v>5</v>
      </c>
      <c r="E49" s="99" t="s">
        <v>5</v>
      </c>
      <c r="F49" s="99" t="s">
        <v>5</v>
      </c>
      <c r="G49" s="99" t="s">
        <v>5</v>
      </c>
    </row>
    <row r="50" spans="2:7" x14ac:dyDescent="0.25">
      <c r="B50" s="53">
        <v>1998</v>
      </c>
      <c r="C50" s="99">
        <v>98.2</v>
      </c>
      <c r="D50" s="99" t="s">
        <v>5</v>
      </c>
      <c r="E50" s="99" t="s">
        <v>5</v>
      </c>
      <c r="F50" s="99" t="s">
        <v>5</v>
      </c>
      <c r="G50" s="99" t="s">
        <v>5</v>
      </c>
    </row>
    <row r="51" spans="2:7" x14ac:dyDescent="0.25">
      <c r="B51" s="53">
        <v>1997</v>
      </c>
      <c r="C51" s="99" t="s">
        <v>5</v>
      </c>
      <c r="D51" s="99" t="s">
        <v>5</v>
      </c>
      <c r="E51" s="99" t="s">
        <v>5</v>
      </c>
      <c r="F51" s="99" t="s">
        <v>5</v>
      </c>
      <c r="G51" s="99" t="s">
        <v>5</v>
      </c>
    </row>
    <row r="52" spans="2:7" x14ac:dyDescent="0.25">
      <c r="B52" s="53">
        <v>1996</v>
      </c>
      <c r="C52" s="99" t="s">
        <v>5</v>
      </c>
      <c r="D52" s="99" t="s">
        <v>5</v>
      </c>
      <c r="E52" s="99" t="s">
        <v>5</v>
      </c>
      <c r="F52" s="99" t="s">
        <v>5</v>
      </c>
      <c r="G52" s="99" t="s">
        <v>5</v>
      </c>
    </row>
    <row r="53" spans="2:7" x14ac:dyDescent="0.25">
      <c r="B53" s="53">
        <v>1995</v>
      </c>
      <c r="C53" s="99" t="s">
        <v>5</v>
      </c>
      <c r="D53" s="99" t="s">
        <v>5</v>
      </c>
      <c r="E53" s="99" t="s">
        <v>5</v>
      </c>
      <c r="F53" s="99" t="s">
        <v>5</v>
      </c>
      <c r="G53" s="99" t="s">
        <v>5</v>
      </c>
    </row>
    <row r="54" spans="2:7" x14ac:dyDescent="0.25">
      <c r="B54" s="49"/>
      <c r="C54" s="49"/>
      <c r="D54" s="49"/>
      <c r="E54" s="49"/>
      <c r="F54" s="49"/>
      <c r="G54" s="49"/>
    </row>
  </sheetData>
  <mergeCells count="2">
    <mergeCell ref="B7:G7"/>
    <mergeCell ref="B2:G5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4"/>
  <sheetViews>
    <sheetView showGridLines="0" zoomScale="70" zoomScaleNormal="70" workbookViewId="0">
      <selection activeCell="H8" sqref="H8"/>
    </sheetView>
  </sheetViews>
  <sheetFormatPr defaultRowHeight="15" x14ac:dyDescent="0.25"/>
  <cols>
    <col min="3" max="3" width="13" customWidth="1"/>
    <col min="4" max="4" width="11.85546875" customWidth="1"/>
    <col min="5" max="5" width="12" customWidth="1"/>
    <col min="6" max="6" width="12.7109375" customWidth="1"/>
    <col min="7" max="7" width="15" customWidth="1"/>
    <col min="8" max="8" width="13" customWidth="1"/>
    <col min="9" max="9" width="12.85546875" customWidth="1"/>
    <col min="10" max="10" width="14.28515625" customWidth="1"/>
    <col min="11" max="11" width="18.7109375" customWidth="1"/>
    <col min="14" max="14" width="7" customWidth="1"/>
    <col min="15" max="15" width="5.7109375" customWidth="1"/>
    <col min="16" max="16" width="10.7109375" customWidth="1"/>
  </cols>
  <sheetData>
    <row r="2" spans="2:9" x14ac:dyDescent="0.25">
      <c r="B2" s="187" t="s">
        <v>276</v>
      </c>
      <c r="C2" s="187"/>
      <c r="D2" s="187"/>
      <c r="E2" s="187"/>
      <c r="F2" s="187"/>
      <c r="G2" s="187"/>
    </row>
    <row r="3" spans="2:9" x14ac:dyDescent="0.25">
      <c r="B3" s="187"/>
      <c r="C3" s="187"/>
      <c r="D3" s="187"/>
      <c r="E3" s="187"/>
      <c r="F3" s="187"/>
      <c r="G3" s="187"/>
    </row>
    <row r="4" spans="2:9" x14ac:dyDescent="0.25">
      <c r="B4" s="187"/>
      <c r="C4" s="187"/>
      <c r="D4" s="187"/>
      <c r="E4" s="187"/>
      <c r="F4" s="187"/>
      <c r="G4" s="187"/>
    </row>
    <row r="5" spans="2:9" ht="52.5" customHeight="1" x14ac:dyDescent="0.25">
      <c r="B5" s="187"/>
      <c r="C5" s="187"/>
      <c r="D5" s="187"/>
      <c r="E5" s="187"/>
      <c r="F5" s="187"/>
      <c r="G5" s="187"/>
      <c r="I5" s="39"/>
    </row>
    <row r="6" spans="2:9" x14ac:dyDescent="0.25">
      <c r="I6" s="39"/>
    </row>
    <row r="7" spans="2:9" ht="40.5" customHeight="1" x14ac:dyDescent="0.25">
      <c r="B7" s="198" t="s">
        <v>260</v>
      </c>
      <c r="C7" s="198"/>
      <c r="D7" s="198"/>
      <c r="E7" s="198"/>
      <c r="F7" s="198"/>
      <c r="G7" s="198"/>
    </row>
    <row r="8" spans="2:9" ht="21.75" customHeight="1" x14ac:dyDescent="0.25">
      <c r="B8" s="104" t="s">
        <v>86</v>
      </c>
      <c r="C8" s="66" t="s">
        <v>122</v>
      </c>
      <c r="D8" s="66" t="s">
        <v>123</v>
      </c>
      <c r="E8" s="66" t="s">
        <v>124</v>
      </c>
      <c r="F8" s="66" t="s">
        <v>125</v>
      </c>
      <c r="G8" s="66" t="s">
        <v>130</v>
      </c>
      <c r="H8" s="120"/>
    </row>
    <row r="9" spans="2:9" ht="71.25" customHeight="1" x14ac:dyDescent="0.25">
      <c r="B9" s="104" t="s">
        <v>4</v>
      </c>
      <c r="C9" s="47" t="s">
        <v>126</v>
      </c>
      <c r="D9" s="47" t="s">
        <v>127</v>
      </c>
      <c r="E9" s="47" t="s">
        <v>69</v>
      </c>
      <c r="F9" s="47" t="s">
        <v>128</v>
      </c>
      <c r="G9" s="51" t="s">
        <v>131</v>
      </c>
    </row>
    <row r="10" spans="2:9" x14ac:dyDescent="0.25">
      <c r="B10" s="53">
        <v>2038</v>
      </c>
      <c r="C10" s="47"/>
      <c r="D10" s="47"/>
      <c r="E10" s="47"/>
      <c r="F10" s="47"/>
      <c r="G10" s="47"/>
    </row>
    <row r="11" spans="2:9" x14ac:dyDescent="0.25">
      <c r="B11" s="53">
        <v>2037</v>
      </c>
      <c r="C11" s="47"/>
      <c r="D11" s="47"/>
      <c r="E11" s="47"/>
      <c r="F11" s="47"/>
      <c r="G11" s="47"/>
    </row>
    <row r="12" spans="2:9" x14ac:dyDescent="0.25">
      <c r="B12" s="53">
        <v>2036</v>
      </c>
      <c r="C12" s="47"/>
      <c r="D12" s="47"/>
      <c r="E12" s="47"/>
      <c r="F12" s="47"/>
      <c r="G12" s="47"/>
    </row>
    <row r="13" spans="2:9" x14ac:dyDescent="0.25">
      <c r="B13" s="53">
        <v>2035</v>
      </c>
      <c r="C13" s="47"/>
      <c r="D13" s="47"/>
      <c r="E13" s="47"/>
      <c r="F13" s="47"/>
      <c r="G13" s="47"/>
    </row>
    <row r="14" spans="2:9" x14ac:dyDescent="0.25">
      <c r="B14" s="53">
        <v>2034</v>
      </c>
      <c r="C14" s="47"/>
      <c r="D14" s="47"/>
      <c r="E14" s="47"/>
      <c r="F14" s="47"/>
      <c r="G14" s="47"/>
    </row>
    <row r="15" spans="2:9" x14ac:dyDescent="0.25">
      <c r="B15" s="53">
        <v>2033</v>
      </c>
      <c r="C15" s="47"/>
      <c r="D15" s="47"/>
      <c r="E15" s="47"/>
      <c r="F15" s="47"/>
      <c r="G15" s="47"/>
    </row>
    <row r="16" spans="2:9" x14ac:dyDescent="0.25">
      <c r="B16" s="53">
        <v>2032</v>
      </c>
      <c r="C16" s="47"/>
      <c r="D16" s="47"/>
      <c r="E16" s="47"/>
      <c r="F16" s="47"/>
      <c r="G16" s="47"/>
    </row>
    <row r="17" spans="2:7" x14ac:dyDescent="0.25">
      <c r="B17" s="53">
        <v>2031</v>
      </c>
      <c r="C17" s="47"/>
      <c r="D17" s="47"/>
      <c r="E17" s="47"/>
      <c r="F17" s="47"/>
      <c r="G17" s="47"/>
    </row>
    <row r="18" spans="2:7" x14ac:dyDescent="0.25">
      <c r="B18" s="53">
        <v>2030</v>
      </c>
      <c r="C18" s="47"/>
      <c r="D18" s="47"/>
      <c r="E18" s="47"/>
      <c r="F18" s="47"/>
      <c r="G18" s="47"/>
    </row>
    <row r="19" spans="2:7" x14ac:dyDescent="0.25">
      <c r="B19" s="53">
        <v>2029</v>
      </c>
      <c r="C19" s="47"/>
      <c r="D19" s="47"/>
      <c r="E19" s="47"/>
      <c r="F19" s="47"/>
      <c r="G19" s="47"/>
    </row>
    <row r="20" spans="2:7" x14ac:dyDescent="0.25">
      <c r="B20" s="53">
        <v>2028</v>
      </c>
      <c r="C20" s="47"/>
      <c r="D20" s="47"/>
      <c r="E20" s="47"/>
      <c r="F20" s="47"/>
      <c r="G20" s="47"/>
    </row>
    <row r="21" spans="2:7" x14ac:dyDescent="0.25">
      <c r="B21" s="53">
        <v>2027</v>
      </c>
      <c r="C21" s="47"/>
      <c r="D21" s="47"/>
      <c r="E21" s="47"/>
      <c r="F21" s="47"/>
      <c r="G21" s="47"/>
    </row>
    <row r="22" spans="2:7" x14ac:dyDescent="0.25">
      <c r="B22" s="53">
        <v>2026</v>
      </c>
      <c r="C22" s="47"/>
      <c r="D22" s="47"/>
      <c r="E22" s="47"/>
      <c r="F22" s="47"/>
      <c r="G22" s="47"/>
    </row>
    <row r="23" spans="2:7" x14ac:dyDescent="0.25">
      <c r="B23" s="53">
        <v>2025</v>
      </c>
      <c r="C23" s="47"/>
      <c r="D23" s="47"/>
      <c r="E23" s="47"/>
      <c r="F23" s="47"/>
      <c r="G23" s="47"/>
    </row>
    <row r="24" spans="2:7" x14ac:dyDescent="0.25">
      <c r="B24" s="53">
        <v>2024</v>
      </c>
      <c r="C24" s="47"/>
      <c r="D24" s="47"/>
      <c r="E24" s="47"/>
      <c r="F24" s="47"/>
      <c r="G24" s="47"/>
    </row>
    <row r="25" spans="2:7" x14ac:dyDescent="0.25">
      <c r="B25" s="53">
        <v>2023</v>
      </c>
      <c r="C25" s="47"/>
      <c r="D25" s="47"/>
      <c r="E25" s="47"/>
      <c r="F25" s="47"/>
      <c r="G25" s="47"/>
    </row>
    <row r="26" spans="2:7" x14ac:dyDescent="0.25">
      <c r="B26" s="53">
        <v>2022</v>
      </c>
      <c r="C26" s="47"/>
      <c r="D26" s="47"/>
      <c r="E26" s="47"/>
      <c r="F26" s="47"/>
      <c r="G26" s="47"/>
    </row>
    <row r="27" spans="2:7" x14ac:dyDescent="0.25">
      <c r="B27" s="53">
        <v>2021</v>
      </c>
      <c r="C27" s="47"/>
      <c r="D27" s="47"/>
      <c r="E27" s="47"/>
      <c r="F27" s="47"/>
      <c r="G27" s="47"/>
    </row>
    <row r="28" spans="2:7" x14ac:dyDescent="0.25">
      <c r="B28" s="53">
        <v>2020</v>
      </c>
      <c r="C28" s="47"/>
      <c r="D28" s="47"/>
      <c r="E28" s="47"/>
      <c r="F28" s="47"/>
      <c r="G28" s="47"/>
    </row>
    <row r="29" spans="2:7" x14ac:dyDescent="0.25">
      <c r="B29" s="53">
        <v>2019</v>
      </c>
      <c r="C29" s="47"/>
      <c r="D29" s="47"/>
      <c r="E29" s="47"/>
      <c r="F29" s="47"/>
      <c r="G29" s="47"/>
    </row>
    <row r="30" spans="2:7" x14ac:dyDescent="0.25">
      <c r="B30" s="53">
        <v>2018</v>
      </c>
      <c r="C30" s="47"/>
      <c r="D30" s="47"/>
      <c r="E30" s="47"/>
      <c r="F30" s="47"/>
      <c r="G30" s="47"/>
    </row>
    <row r="31" spans="2:7" x14ac:dyDescent="0.25">
      <c r="B31" s="53">
        <v>2018</v>
      </c>
      <c r="C31" s="52"/>
      <c r="D31" s="52"/>
      <c r="E31" s="52"/>
      <c r="F31" s="52"/>
      <c r="G31" s="52"/>
    </row>
    <row r="32" spans="2:7" x14ac:dyDescent="0.25">
      <c r="B32" s="53">
        <v>2017</v>
      </c>
      <c r="C32" s="52"/>
      <c r="D32" s="99">
        <v>57.08</v>
      </c>
      <c r="E32" s="99">
        <v>100</v>
      </c>
      <c r="F32" s="52"/>
      <c r="G32" s="52"/>
    </row>
    <row r="33" spans="2:7" x14ac:dyDescent="0.25">
      <c r="B33" s="53">
        <v>2016</v>
      </c>
      <c r="C33" s="52"/>
      <c r="D33" s="99">
        <v>53.91</v>
      </c>
      <c r="E33" s="99">
        <v>100</v>
      </c>
      <c r="F33" s="52"/>
      <c r="G33" s="52"/>
    </row>
    <row r="34" spans="2:7" x14ac:dyDescent="0.25">
      <c r="B34" s="53">
        <v>2015</v>
      </c>
      <c r="C34" s="52"/>
      <c r="D34" s="99">
        <v>55.45</v>
      </c>
      <c r="E34" s="99">
        <v>100</v>
      </c>
      <c r="F34" s="52"/>
      <c r="G34" s="52"/>
    </row>
    <row r="35" spans="2:7" x14ac:dyDescent="0.25">
      <c r="B35" s="53">
        <v>2014</v>
      </c>
      <c r="C35" s="52"/>
      <c r="D35" s="99">
        <v>53.47</v>
      </c>
      <c r="E35" s="99">
        <v>100</v>
      </c>
      <c r="F35" s="52"/>
      <c r="G35" s="52"/>
    </row>
    <row r="36" spans="2:7" x14ac:dyDescent="0.25">
      <c r="B36" s="53">
        <v>2013</v>
      </c>
      <c r="C36" s="52"/>
      <c r="D36" s="99">
        <v>49.95</v>
      </c>
      <c r="E36" s="99">
        <v>99.81</v>
      </c>
      <c r="F36" s="52"/>
      <c r="G36" s="52"/>
    </row>
    <row r="37" spans="2:7" x14ac:dyDescent="0.25">
      <c r="B37" s="53">
        <v>2012</v>
      </c>
      <c r="C37" s="52"/>
      <c r="D37" s="99">
        <v>52.16</v>
      </c>
      <c r="E37" s="99">
        <v>99.81</v>
      </c>
      <c r="F37" s="52"/>
      <c r="G37" s="52"/>
    </row>
    <row r="38" spans="2:7" x14ac:dyDescent="0.25">
      <c r="B38" s="53">
        <v>2011</v>
      </c>
      <c r="C38" s="52"/>
      <c r="D38" s="99">
        <v>54.45</v>
      </c>
      <c r="E38" s="99">
        <v>100</v>
      </c>
      <c r="F38" s="52"/>
      <c r="G38" s="52"/>
    </row>
    <row r="39" spans="2:7" x14ac:dyDescent="0.25">
      <c r="B39" s="53">
        <v>2010</v>
      </c>
      <c r="C39" s="52"/>
      <c r="D39" s="99">
        <v>57.21</v>
      </c>
      <c r="E39" s="99">
        <v>99.62</v>
      </c>
      <c r="F39" s="52"/>
      <c r="G39" s="52"/>
    </row>
    <row r="40" spans="2:7" x14ac:dyDescent="0.25">
      <c r="B40" s="53">
        <v>2009</v>
      </c>
      <c r="C40" s="52"/>
      <c r="D40" s="99">
        <v>50.87</v>
      </c>
      <c r="E40" s="99">
        <v>99.29</v>
      </c>
      <c r="F40" s="52"/>
      <c r="G40" s="52"/>
    </row>
    <row r="41" spans="2:7" x14ac:dyDescent="0.25">
      <c r="B41" s="53">
        <v>2008</v>
      </c>
      <c r="C41" s="52"/>
      <c r="D41" s="99">
        <v>47.56</v>
      </c>
      <c r="E41" s="99">
        <v>96.64</v>
      </c>
      <c r="F41" s="52"/>
      <c r="G41" s="52"/>
    </row>
    <row r="42" spans="2:7" x14ac:dyDescent="0.25">
      <c r="B42" s="53">
        <v>2007</v>
      </c>
      <c r="C42" s="52"/>
      <c r="D42" s="99">
        <v>46.61</v>
      </c>
      <c r="E42" s="99">
        <v>96.73</v>
      </c>
      <c r="F42" s="52"/>
      <c r="G42" s="52"/>
    </row>
    <row r="43" spans="2:7" x14ac:dyDescent="0.25">
      <c r="B43" s="53">
        <v>2006</v>
      </c>
      <c r="C43" s="52"/>
      <c r="D43" s="99">
        <v>27.15</v>
      </c>
      <c r="E43" s="99">
        <v>99.96</v>
      </c>
      <c r="F43" s="52"/>
      <c r="G43" s="52"/>
    </row>
    <row r="44" spans="2:7" x14ac:dyDescent="0.25">
      <c r="B44" s="53">
        <v>2005</v>
      </c>
      <c r="C44" s="52"/>
      <c r="D44" s="99">
        <v>12.89</v>
      </c>
      <c r="E44" s="99">
        <v>100</v>
      </c>
      <c r="F44" s="52"/>
      <c r="G44" s="52"/>
    </row>
    <row r="45" spans="2:7" x14ac:dyDescent="0.25">
      <c r="B45" s="53">
        <v>2004</v>
      </c>
      <c r="C45" s="52"/>
      <c r="D45" s="99">
        <v>-4.7300000000000004</v>
      </c>
      <c r="E45" s="99">
        <v>100</v>
      </c>
      <c r="F45" s="52"/>
      <c r="G45" s="52"/>
    </row>
    <row r="46" spans="2:7" x14ac:dyDescent="0.25">
      <c r="B46" s="53">
        <v>2003</v>
      </c>
      <c r="C46" s="52"/>
      <c r="D46" s="99" t="s">
        <v>5</v>
      </c>
      <c r="E46" s="99">
        <v>100</v>
      </c>
      <c r="F46" s="52"/>
      <c r="G46" s="52"/>
    </row>
    <row r="47" spans="2:7" x14ac:dyDescent="0.25">
      <c r="B47" s="53">
        <v>2002</v>
      </c>
      <c r="C47" s="52"/>
      <c r="D47" s="99">
        <v>19.75</v>
      </c>
      <c r="E47" s="99">
        <v>99.95</v>
      </c>
      <c r="F47" s="52"/>
      <c r="G47" s="52"/>
    </row>
    <row r="48" spans="2:7" x14ac:dyDescent="0.25">
      <c r="B48" s="53">
        <v>2001</v>
      </c>
      <c r="C48" s="52"/>
      <c r="D48" s="99">
        <v>20.079999999999998</v>
      </c>
      <c r="E48" s="99">
        <v>99.42</v>
      </c>
      <c r="F48" s="52"/>
      <c r="G48" s="52"/>
    </row>
    <row r="49" spans="2:7" x14ac:dyDescent="0.25">
      <c r="B49" s="53">
        <v>2000</v>
      </c>
      <c r="C49" s="52"/>
      <c r="D49" s="99" t="s">
        <v>5</v>
      </c>
      <c r="E49" s="99">
        <v>99.44</v>
      </c>
      <c r="F49" s="52"/>
      <c r="G49" s="52"/>
    </row>
    <row r="50" spans="2:7" x14ac:dyDescent="0.25">
      <c r="B50" s="53">
        <v>1999</v>
      </c>
      <c r="C50" s="52"/>
      <c r="D50" s="99" t="s">
        <v>5</v>
      </c>
      <c r="E50" s="99">
        <v>98.15</v>
      </c>
      <c r="F50" s="52"/>
      <c r="G50" s="52"/>
    </row>
    <row r="51" spans="2:7" x14ac:dyDescent="0.25">
      <c r="B51" s="53">
        <v>1998</v>
      </c>
      <c r="C51" s="52"/>
      <c r="D51" s="99" t="s">
        <v>5</v>
      </c>
      <c r="E51" s="99">
        <v>96.19</v>
      </c>
      <c r="F51" s="52"/>
      <c r="G51" s="52"/>
    </row>
    <row r="52" spans="2:7" x14ac:dyDescent="0.25">
      <c r="B52" s="53">
        <v>1997</v>
      </c>
      <c r="C52" s="52"/>
      <c r="D52" s="99" t="s">
        <v>5</v>
      </c>
      <c r="E52" s="99"/>
      <c r="F52" s="52"/>
      <c r="G52" s="52"/>
    </row>
    <row r="53" spans="2:7" x14ac:dyDescent="0.25">
      <c r="B53" s="53">
        <v>1996</v>
      </c>
      <c r="C53" s="52"/>
      <c r="D53" s="99" t="s">
        <v>5</v>
      </c>
      <c r="E53" s="99"/>
      <c r="F53" s="52"/>
      <c r="G53" s="52"/>
    </row>
    <row r="54" spans="2:7" x14ac:dyDescent="0.25">
      <c r="B54" s="53">
        <v>1995</v>
      </c>
      <c r="C54" s="52"/>
      <c r="D54" s="99" t="s">
        <v>5</v>
      </c>
      <c r="E54" s="99"/>
      <c r="F54" s="52"/>
      <c r="G54" s="52"/>
    </row>
  </sheetData>
  <mergeCells count="2">
    <mergeCell ref="B2:G5"/>
    <mergeCell ref="B7:G7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showGridLines="0" zoomScale="70" zoomScaleNormal="70" workbookViewId="0">
      <selection activeCell="B10" sqref="B10"/>
    </sheetView>
  </sheetViews>
  <sheetFormatPr defaultRowHeight="15" x14ac:dyDescent="0.25"/>
  <cols>
    <col min="1" max="1" width="10.140625" customWidth="1"/>
    <col min="2" max="2" width="15.7109375" customWidth="1"/>
    <col min="3" max="3" width="17.28515625" customWidth="1"/>
    <col min="4" max="4" width="16.85546875" customWidth="1"/>
    <col min="5" max="5" width="23.85546875" customWidth="1"/>
    <col min="6" max="6" width="17.7109375" customWidth="1"/>
    <col min="7" max="7" width="22.140625" customWidth="1"/>
    <col min="8" max="8" width="16.42578125" customWidth="1"/>
    <col min="10" max="10" width="21.85546875" customWidth="1"/>
  </cols>
  <sheetData>
    <row r="1" spans="2:11" x14ac:dyDescent="0.25">
      <c r="B1" s="39"/>
      <c r="C1" s="39"/>
      <c r="D1" s="39"/>
      <c r="E1" s="39"/>
      <c r="F1" s="39"/>
      <c r="G1" s="39"/>
      <c r="H1" s="39"/>
    </row>
    <row r="2" spans="2:11" ht="15" customHeight="1" x14ac:dyDescent="0.25">
      <c r="B2" s="187" t="s">
        <v>277</v>
      </c>
      <c r="C2" s="187"/>
      <c r="D2" s="187"/>
      <c r="E2" s="187"/>
      <c r="F2" s="187"/>
      <c r="H2" s="39"/>
    </row>
    <row r="3" spans="2:11" x14ac:dyDescent="0.25">
      <c r="B3" s="187"/>
      <c r="C3" s="187"/>
      <c r="D3" s="187"/>
      <c r="E3" s="187"/>
      <c r="F3" s="187"/>
      <c r="H3" s="39"/>
    </row>
    <row r="4" spans="2:11" x14ac:dyDescent="0.25">
      <c r="B4" s="187"/>
      <c r="C4" s="187"/>
      <c r="D4" s="187"/>
      <c r="E4" s="187"/>
      <c r="F4" s="187"/>
      <c r="H4" s="39"/>
    </row>
    <row r="5" spans="2:11" x14ac:dyDescent="0.25">
      <c r="B5" s="187"/>
      <c r="C5" s="187"/>
      <c r="D5" s="187"/>
      <c r="E5" s="187"/>
      <c r="F5" s="187"/>
      <c r="H5" s="39"/>
    </row>
    <row r="6" spans="2:11" x14ac:dyDescent="0.25">
      <c r="B6" s="39"/>
      <c r="C6" s="39"/>
      <c r="D6" s="39"/>
      <c r="E6" s="39"/>
      <c r="F6" s="39"/>
      <c r="G6" s="39"/>
      <c r="H6" s="39"/>
    </row>
    <row r="7" spans="2:11" ht="15" customHeight="1" x14ac:dyDescent="0.25">
      <c r="B7" s="188"/>
      <c r="C7" s="188"/>
      <c r="D7" s="188"/>
      <c r="E7" s="188"/>
      <c r="F7" s="188"/>
      <c r="G7" s="188"/>
      <c r="H7" s="188"/>
    </row>
    <row r="8" spans="2:11" x14ac:dyDescent="0.25">
      <c r="B8" s="7"/>
      <c r="C8" s="7"/>
      <c r="D8" s="7"/>
      <c r="E8" s="7"/>
      <c r="F8" s="7"/>
      <c r="G8" s="7"/>
      <c r="H8" s="7"/>
    </row>
    <row r="9" spans="2:11" x14ac:dyDescent="0.25">
      <c r="B9" s="172" t="s">
        <v>189</v>
      </c>
      <c r="C9" s="172"/>
      <c r="D9" s="172"/>
      <c r="E9" s="172"/>
      <c r="F9" s="172"/>
      <c r="G9" s="172"/>
      <c r="H9" s="172"/>
      <c r="I9" s="172"/>
      <c r="J9" s="172"/>
    </row>
    <row r="10" spans="2:11" x14ac:dyDescent="0.25">
      <c r="B10" s="111" t="s">
        <v>86</v>
      </c>
      <c r="C10" s="105" t="s">
        <v>143</v>
      </c>
      <c r="D10" s="115" t="s">
        <v>184</v>
      </c>
      <c r="E10" s="115" t="s">
        <v>185</v>
      </c>
      <c r="F10" s="115" t="s">
        <v>186</v>
      </c>
      <c r="G10" s="114" t="s">
        <v>5</v>
      </c>
      <c r="H10" s="114" t="s">
        <v>5</v>
      </c>
      <c r="I10" s="105" t="s">
        <v>198</v>
      </c>
      <c r="J10" s="105" t="s">
        <v>5</v>
      </c>
      <c r="K10" s="120"/>
    </row>
    <row r="11" spans="2:11" ht="75" x14ac:dyDescent="0.25">
      <c r="B11" s="113" t="s">
        <v>4</v>
      </c>
      <c r="C11" s="28" t="s">
        <v>20</v>
      </c>
      <c r="D11" s="28" t="s">
        <v>39</v>
      </c>
      <c r="E11" s="25" t="s">
        <v>187</v>
      </c>
      <c r="F11" s="25" t="s">
        <v>188</v>
      </c>
      <c r="G11" s="29" t="s">
        <v>190</v>
      </c>
      <c r="H11" s="25" t="s">
        <v>191</v>
      </c>
      <c r="I11" s="23" t="s">
        <v>204</v>
      </c>
      <c r="J11" s="23" t="s">
        <v>192</v>
      </c>
    </row>
    <row r="12" spans="2:11" x14ac:dyDescent="0.25">
      <c r="B12" s="53">
        <v>2038</v>
      </c>
      <c r="C12" s="47"/>
      <c r="D12" s="47"/>
      <c r="E12" s="47"/>
      <c r="F12" s="47"/>
      <c r="G12" s="47"/>
      <c r="H12" s="44"/>
      <c r="I12" s="44"/>
      <c r="J12" s="44"/>
    </row>
    <row r="13" spans="2:11" x14ac:dyDescent="0.25">
      <c r="B13" s="53">
        <v>2037</v>
      </c>
      <c r="C13" s="47"/>
      <c r="D13" s="47"/>
      <c r="E13" s="47"/>
      <c r="F13" s="47"/>
      <c r="G13" s="47"/>
      <c r="H13" s="44"/>
      <c r="I13" s="44"/>
      <c r="J13" s="44"/>
    </row>
    <row r="14" spans="2:11" x14ac:dyDescent="0.25">
      <c r="B14" s="53">
        <v>2036</v>
      </c>
      <c r="C14" s="47"/>
      <c r="D14" s="47"/>
      <c r="E14" s="47"/>
      <c r="F14" s="47"/>
      <c r="G14" s="47"/>
      <c r="H14" s="44"/>
      <c r="I14" s="44"/>
      <c r="J14" s="44"/>
    </row>
    <row r="15" spans="2:11" x14ac:dyDescent="0.25">
      <c r="B15" s="54">
        <v>2035</v>
      </c>
      <c r="C15" s="47"/>
      <c r="D15" s="47"/>
      <c r="E15" s="47"/>
      <c r="F15" s="47"/>
      <c r="G15" s="47"/>
      <c r="H15" s="44"/>
      <c r="I15" s="44"/>
      <c r="J15" s="44"/>
    </row>
    <row r="16" spans="2:11" x14ac:dyDescent="0.25">
      <c r="B16" s="54">
        <v>2034</v>
      </c>
      <c r="C16" s="47"/>
      <c r="D16" s="47"/>
      <c r="E16" s="47"/>
      <c r="F16" s="47"/>
      <c r="G16" s="47"/>
      <c r="H16" s="44"/>
      <c r="I16" s="44"/>
      <c r="J16" s="44"/>
    </row>
    <row r="17" spans="2:10" x14ac:dyDescent="0.25">
      <c r="B17" s="54">
        <v>2033</v>
      </c>
      <c r="C17" s="47"/>
      <c r="D17" s="47"/>
      <c r="E17" s="47"/>
      <c r="F17" s="47"/>
      <c r="G17" s="47"/>
      <c r="H17" s="44"/>
      <c r="I17" s="44"/>
      <c r="J17" s="44"/>
    </row>
    <row r="18" spans="2:10" x14ac:dyDescent="0.25">
      <c r="B18" s="54">
        <v>2032</v>
      </c>
      <c r="C18" s="47"/>
      <c r="D18" s="47"/>
      <c r="E18" s="47"/>
      <c r="F18" s="47"/>
      <c r="G18" s="47"/>
      <c r="H18" s="44"/>
      <c r="I18" s="44"/>
      <c r="J18" s="44"/>
    </row>
    <row r="19" spans="2:10" x14ac:dyDescent="0.25">
      <c r="B19" s="54">
        <v>2031</v>
      </c>
      <c r="C19" s="47"/>
      <c r="D19" s="47"/>
      <c r="E19" s="47"/>
      <c r="F19" s="47"/>
      <c r="G19" s="47"/>
      <c r="H19" s="44"/>
      <c r="I19" s="44"/>
      <c r="J19" s="44"/>
    </row>
    <row r="20" spans="2:10" x14ac:dyDescent="0.25">
      <c r="B20" s="54">
        <v>2030</v>
      </c>
      <c r="C20" s="47"/>
      <c r="D20" s="47"/>
      <c r="E20" s="47"/>
      <c r="F20" s="47"/>
      <c r="G20" s="47"/>
      <c r="H20" s="44"/>
      <c r="I20" s="44"/>
      <c r="J20" s="44"/>
    </row>
    <row r="21" spans="2:10" x14ac:dyDescent="0.25">
      <c r="B21" s="54">
        <v>2029</v>
      </c>
      <c r="C21" s="47"/>
      <c r="D21" s="47"/>
      <c r="E21" s="47"/>
      <c r="F21" s="47"/>
      <c r="G21" s="47"/>
      <c r="H21" s="44"/>
      <c r="I21" s="44"/>
      <c r="J21" s="44"/>
    </row>
    <row r="22" spans="2:10" x14ac:dyDescent="0.25">
      <c r="B22" s="54">
        <v>2028</v>
      </c>
      <c r="C22" s="47"/>
      <c r="D22" s="47"/>
      <c r="E22" s="47"/>
      <c r="F22" s="47"/>
      <c r="G22" s="47"/>
      <c r="H22" s="44"/>
      <c r="I22" s="44"/>
      <c r="J22" s="44"/>
    </row>
    <row r="23" spans="2:10" x14ac:dyDescent="0.25">
      <c r="B23" s="54">
        <v>2027</v>
      </c>
      <c r="C23" s="47"/>
      <c r="D23" s="47"/>
      <c r="E23" s="47"/>
      <c r="F23" s="47"/>
      <c r="G23" s="47"/>
      <c r="H23" s="44"/>
      <c r="I23" s="44"/>
      <c r="J23" s="44"/>
    </row>
    <row r="24" spans="2:10" x14ac:dyDescent="0.25">
      <c r="B24" s="54">
        <v>2026</v>
      </c>
      <c r="C24" s="47"/>
      <c r="D24" s="47"/>
      <c r="E24" s="47"/>
      <c r="F24" s="47"/>
      <c r="G24" s="47"/>
      <c r="H24" s="44"/>
      <c r="I24" s="44"/>
      <c r="J24" s="44"/>
    </row>
    <row r="25" spans="2:10" x14ac:dyDescent="0.25">
      <c r="B25" s="54">
        <v>2025</v>
      </c>
      <c r="C25" s="47"/>
      <c r="D25" s="47"/>
      <c r="E25" s="47"/>
      <c r="F25" s="47"/>
      <c r="G25" s="47"/>
      <c r="H25" s="44"/>
      <c r="I25" s="44"/>
      <c r="J25" s="44"/>
    </row>
    <row r="26" spans="2:10" x14ac:dyDescent="0.25">
      <c r="B26" s="54">
        <v>2024</v>
      </c>
      <c r="C26" s="47"/>
      <c r="D26" s="47"/>
      <c r="E26" s="47"/>
      <c r="F26" s="47"/>
      <c r="G26" s="47"/>
      <c r="H26" s="44"/>
      <c r="I26" s="44"/>
      <c r="J26" s="44"/>
    </row>
    <row r="27" spans="2:10" x14ac:dyDescent="0.25">
      <c r="B27" s="54">
        <v>2023</v>
      </c>
      <c r="C27" s="47"/>
      <c r="D27" s="47"/>
      <c r="E27" s="47"/>
      <c r="F27" s="47"/>
      <c r="G27" s="47"/>
      <c r="H27" s="44"/>
      <c r="I27" s="44"/>
      <c r="J27" s="44"/>
    </row>
    <row r="28" spans="2:10" x14ac:dyDescent="0.25">
      <c r="B28" s="54">
        <v>2022</v>
      </c>
      <c r="C28" s="47"/>
      <c r="D28" s="47"/>
      <c r="E28" s="47"/>
      <c r="F28" s="47"/>
      <c r="G28" s="47"/>
      <c r="H28" s="44"/>
      <c r="I28" s="44"/>
      <c r="J28" s="44"/>
    </row>
    <row r="29" spans="2:10" x14ac:dyDescent="0.25">
      <c r="B29" s="54">
        <v>2021</v>
      </c>
      <c r="C29" s="47"/>
      <c r="D29" s="47"/>
      <c r="E29" s="47"/>
      <c r="F29" s="47"/>
      <c r="G29" s="47"/>
      <c r="H29" s="44"/>
      <c r="I29" s="44"/>
      <c r="J29" s="44"/>
    </row>
    <row r="30" spans="2:10" x14ac:dyDescent="0.25">
      <c r="B30" s="54">
        <v>2020</v>
      </c>
      <c r="C30" s="47"/>
      <c r="D30" s="47"/>
      <c r="E30" s="47"/>
      <c r="F30" s="47"/>
      <c r="G30" s="47"/>
      <c r="H30" s="44"/>
      <c r="I30" s="44"/>
      <c r="J30" s="44"/>
    </row>
    <row r="31" spans="2:10" x14ac:dyDescent="0.25">
      <c r="B31" s="54">
        <v>2019</v>
      </c>
      <c r="C31" s="47"/>
      <c r="D31" s="47"/>
      <c r="E31" s="47"/>
      <c r="F31" s="47"/>
      <c r="G31" s="47"/>
      <c r="H31" s="44"/>
      <c r="I31" s="44"/>
      <c r="J31" s="44"/>
    </row>
    <row r="32" spans="2:10" x14ac:dyDescent="0.25">
      <c r="B32" s="54">
        <v>2018</v>
      </c>
      <c r="C32" s="47"/>
      <c r="D32" s="47"/>
      <c r="E32" s="47"/>
      <c r="F32" s="47"/>
      <c r="G32" s="47"/>
      <c r="H32" s="44"/>
      <c r="I32" s="44"/>
      <c r="J32" s="44"/>
    </row>
    <row r="33" spans="2:10" x14ac:dyDescent="0.25">
      <c r="B33" s="55">
        <v>2017</v>
      </c>
      <c r="C33" s="4">
        <f>'Agua I'!C31</f>
        <v>7949</v>
      </c>
      <c r="D33" s="6" t="s">
        <v>5</v>
      </c>
      <c r="E33" s="6" t="s">
        <v>5</v>
      </c>
      <c r="F33" s="6" t="s">
        <v>5</v>
      </c>
      <c r="G33" s="6" t="s">
        <v>5</v>
      </c>
      <c r="H33" s="6" t="s">
        <v>5</v>
      </c>
      <c r="I33" s="6" t="s">
        <v>5</v>
      </c>
      <c r="J33" s="6" t="s">
        <v>5</v>
      </c>
    </row>
    <row r="34" spans="2:10" x14ac:dyDescent="0.25">
      <c r="B34" s="55">
        <v>2016</v>
      </c>
      <c r="C34" s="4">
        <f>'Agua I'!C32</f>
        <v>7872</v>
      </c>
      <c r="D34" s="6" t="s">
        <v>5</v>
      </c>
      <c r="E34" s="6" t="s">
        <v>5</v>
      </c>
      <c r="F34" s="6" t="s">
        <v>5</v>
      </c>
      <c r="G34" s="6" t="s">
        <v>5</v>
      </c>
      <c r="H34" s="6" t="s">
        <v>5</v>
      </c>
      <c r="I34" s="6" t="s">
        <v>5</v>
      </c>
      <c r="J34" s="6" t="s">
        <v>5</v>
      </c>
    </row>
    <row r="35" spans="2:10" x14ac:dyDescent="0.25">
      <c r="B35" s="55">
        <v>2015</v>
      </c>
      <c r="C35" s="4">
        <f>'Agua I'!C33</f>
        <v>7793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 t="s">
        <v>5</v>
      </c>
    </row>
    <row r="36" spans="2:10" x14ac:dyDescent="0.25">
      <c r="B36" s="55">
        <v>2014</v>
      </c>
      <c r="C36" s="4">
        <f>'Agua I'!C34</f>
        <v>7712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 t="s">
        <v>5</v>
      </c>
    </row>
    <row r="37" spans="2:10" x14ac:dyDescent="0.25">
      <c r="B37" s="55">
        <v>2013</v>
      </c>
      <c r="C37" s="4">
        <f>'Agua I'!C35</f>
        <v>7628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 t="s">
        <v>5</v>
      </c>
    </row>
    <row r="38" spans="2:10" x14ac:dyDescent="0.25">
      <c r="B38" s="55">
        <v>2012</v>
      </c>
      <c r="C38" s="4">
        <f>'Agua I'!C36</f>
        <v>7333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 t="s">
        <v>5</v>
      </c>
    </row>
    <row r="39" spans="2:10" x14ac:dyDescent="0.25">
      <c r="B39" s="55">
        <v>2011</v>
      </c>
      <c r="C39" s="4">
        <f>'Agua I'!C37</f>
        <v>7258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 t="s">
        <v>5</v>
      </c>
    </row>
    <row r="40" spans="2:10" x14ac:dyDescent="0.25">
      <c r="B40" s="55">
        <v>2010</v>
      </c>
      <c r="C40" s="4">
        <f>'Agua I'!C38</f>
        <v>7180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 t="s">
        <v>5</v>
      </c>
    </row>
    <row r="41" spans="2:10" x14ac:dyDescent="0.25">
      <c r="B41" s="55">
        <v>2009</v>
      </c>
      <c r="C41" s="4">
        <f>'Agua I'!C39</f>
        <v>6818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 t="s">
        <v>5</v>
      </c>
    </row>
    <row r="42" spans="2:10" x14ac:dyDescent="0.25">
      <c r="B42" s="55">
        <v>2008</v>
      </c>
      <c r="C42" s="4">
        <f>'Agua I'!C40</f>
        <v>6763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 t="s">
        <v>5</v>
      </c>
    </row>
    <row r="43" spans="2:10" x14ac:dyDescent="0.25">
      <c r="B43" s="55">
        <v>2007</v>
      </c>
      <c r="C43" s="4">
        <f>'Agua I'!C41</f>
        <v>6569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 t="s">
        <v>5</v>
      </c>
    </row>
    <row r="44" spans="2:10" x14ac:dyDescent="0.25">
      <c r="B44" s="55">
        <v>2006</v>
      </c>
      <c r="C44" s="4">
        <f>'Agua I'!C42</f>
        <v>6111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 t="s">
        <v>5</v>
      </c>
    </row>
    <row r="45" spans="2:10" x14ac:dyDescent="0.25">
      <c r="B45" s="55">
        <v>2005</v>
      </c>
      <c r="C45" s="4">
        <f>'Agua I'!C43</f>
        <v>6120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 t="s">
        <v>5</v>
      </c>
    </row>
    <row r="46" spans="2:10" x14ac:dyDescent="0.25">
      <c r="B46" s="55">
        <v>2004</v>
      </c>
      <c r="C46" s="4">
        <f>'Agua I'!C44</f>
        <v>6135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 t="s">
        <v>5</v>
      </c>
    </row>
    <row r="47" spans="2:10" x14ac:dyDescent="0.25">
      <c r="B47" s="55">
        <v>2003</v>
      </c>
      <c r="C47" s="4">
        <f>'Agua I'!C45</f>
        <v>6146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 t="s">
        <v>5</v>
      </c>
    </row>
    <row r="48" spans="2:10" x14ac:dyDescent="0.25">
      <c r="B48" s="55">
        <v>2002</v>
      </c>
      <c r="C48" s="4">
        <f>'Agua I'!C46</f>
        <v>6155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 t="s">
        <v>5</v>
      </c>
    </row>
    <row r="49" spans="2:10" x14ac:dyDescent="0.25">
      <c r="B49" s="55">
        <v>2001</v>
      </c>
      <c r="C49" s="4">
        <f>'Agua I'!C47</f>
        <v>6155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 t="s">
        <v>5</v>
      </c>
    </row>
    <row r="50" spans="2:10" x14ac:dyDescent="0.25">
      <c r="B50" s="55">
        <v>2000</v>
      </c>
      <c r="C50" s="4">
        <f>'Agua I'!C48</f>
        <v>6172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 t="s">
        <v>5</v>
      </c>
    </row>
    <row r="51" spans="2:10" x14ac:dyDescent="0.25">
      <c r="B51" s="55">
        <v>1999</v>
      </c>
      <c r="C51" s="4">
        <f>'Agua I'!C49</f>
        <v>6695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 t="s">
        <v>5</v>
      </c>
    </row>
    <row r="52" spans="2:10" x14ac:dyDescent="0.25">
      <c r="B52" s="55">
        <v>1998</v>
      </c>
      <c r="C52" s="4">
        <f>'Agua I'!C50</f>
        <v>6658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 t="s">
        <v>5</v>
      </c>
    </row>
    <row r="53" spans="2:10" x14ac:dyDescent="0.25">
      <c r="B53" s="55">
        <v>1997</v>
      </c>
      <c r="C53" s="4">
        <f>'Agua I'!C51</f>
        <v>6622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 t="s">
        <v>5</v>
      </c>
    </row>
    <row r="54" spans="2:10" x14ac:dyDescent="0.25">
      <c r="B54" s="55">
        <v>1996</v>
      </c>
      <c r="C54" s="4">
        <f>'Agua I'!C52</f>
        <v>6579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 t="s">
        <v>5</v>
      </c>
    </row>
    <row r="55" spans="2:10" x14ac:dyDescent="0.25">
      <c r="B55" s="55">
        <v>1995</v>
      </c>
      <c r="C55" s="4">
        <f>'Agua I'!C53</f>
        <v>5863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 t="s">
        <v>5</v>
      </c>
    </row>
  </sheetData>
  <mergeCells count="3">
    <mergeCell ref="B7:H7"/>
    <mergeCell ref="B9:J9"/>
    <mergeCell ref="B2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3"/>
  <sheetViews>
    <sheetView showGridLines="0" zoomScale="80" zoomScaleNormal="80" workbookViewId="0">
      <selection activeCell="W25" sqref="W25"/>
    </sheetView>
  </sheetViews>
  <sheetFormatPr defaultRowHeight="15" x14ac:dyDescent="0.25"/>
  <cols>
    <col min="3" max="3" width="7.42578125" bestFit="1" customWidth="1"/>
    <col min="4" max="4" width="9.5703125" bestFit="1" customWidth="1"/>
    <col min="5" max="5" width="6.42578125" bestFit="1" customWidth="1"/>
    <col min="6" max="6" width="5.28515625" bestFit="1" customWidth="1"/>
    <col min="7" max="7" width="5.42578125" bestFit="1" customWidth="1"/>
    <col min="8" max="8" width="6.28515625" bestFit="1" customWidth="1"/>
    <col min="9" max="9" width="7.28515625" customWidth="1"/>
    <col min="10" max="10" width="7.140625" bestFit="1" customWidth="1"/>
    <col min="11" max="11" width="9.7109375" bestFit="1" customWidth="1"/>
    <col min="12" max="12" width="8.42578125" bestFit="1" customWidth="1"/>
    <col min="13" max="13" width="10.42578125" bestFit="1" customWidth="1"/>
    <col min="14" max="14" width="10.140625" bestFit="1" customWidth="1"/>
  </cols>
  <sheetData>
    <row r="2" spans="2:16" ht="15" customHeight="1" x14ac:dyDescent="0.25">
      <c r="B2" s="205" t="s">
        <v>294</v>
      </c>
      <c r="C2" s="205"/>
      <c r="D2" s="205"/>
      <c r="E2" s="205"/>
      <c r="F2" s="205"/>
      <c r="G2" s="205"/>
      <c r="H2" s="205"/>
      <c r="I2" s="205"/>
      <c r="J2" s="205"/>
    </row>
    <row r="3" spans="2:16" x14ac:dyDescent="0.25">
      <c r="B3" s="205"/>
      <c r="C3" s="205"/>
      <c r="D3" s="205"/>
      <c r="E3" s="205"/>
      <c r="F3" s="205"/>
      <c r="G3" s="205"/>
      <c r="H3" s="205"/>
      <c r="I3" s="205"/>
      <c r="J3" s="205"/>
    </row>
    <row r="4" spans="2:16" x14ac:dyDescent="0.25">
      <c r="B4" s="205"/>
      <c r="C4" s="205"/>
      <c r="D4" s="205"/>
      <c r="E4" s="205"/>
      <c r="F4" s="205"/>
      <c r="G4" s="205"/>
      <c r="H4" s="205"/>
      <c r="I4" s="205"/>
      <c r="J4" s="205"/>
    </row>
    <row r="5" spans="2:16" ht="21" customHeight="1" x14ac:dyDescent="0.25">
      <c r="B5" s="205"/>
      <c r="C5" s="205"/>
      <c r="D5" s="205"/>
      <c r="E5" s="205"/>
      <c r="F5" s="205"/>
      <c r="G5" s="205"/>
      <c r="H5" s="205"/>
      <c r="I5" s="205"/>
      <c r="J5" s="205"/>
    </row>
    <row r="6" spans="2:16" ht="15" customHeight="1" x14ac:dyDescent="0.25"/>
    <row r="7" spans="2:16" ht="15" customHeight="1" x14ac:dyDescent="0.25">
      <c r="B7" s="200" t="s">
        <v>295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2"/>
    </row>
    <row r="8" spans="2:16" x14ac:dyDescent="0.25">
      <c r="B8" s="203" t="s">
        <v>4</v>
      </c>
      <c r="C8" s="199" t="s">
        <v>38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20"/>
      <c r="P8" s="120"/>
    </row>
    <row r="9" spans="2:16" x14ac:dyDescent="0.25">
      <c r="B9" s="204"/>
      <c r="C9" s="127" t="s">
        <v>37</v>
      </c>
      <c r="D9" s="127" t="s">
        <v>36</v>
      </c>
      <c r="E9" s="127" t="s">
        <v>35</v>
      </c>
      <c r="F9" s="127" t="s">
        <v>34</v>
      </c>
      <c r="G9" s="127" t="s">
        <v>33</v>
      </c>
      <c r="H9" s="127" t="s">
        <v>32</v>
      </c>
      <c r="I9" s="127" t="s">
        <v>31</v>
      </c>
      <c r="J9" s="127" t="s">
        <v>30</v>
      </c>
      <c r="K9" s="127" t="s">
        <v>29</v>
      </c>
      <c r="L9" s="127" t="s">
        <v>28</v>
      </c>
      <c r="M9" s="127" t="s">
        <v>27</v>
      </c>
      <c r="N9" s="127" t="s">
        <v>26</v>
      </c>
      <c r="O9" s="120"/>
      <c r="P9" s="120"/>
    </row>
    <row r="10" spans="2:16" x14ac:dyDescent="0.25">
      <c r="B10" s="53">
        <v>2038</v>
      </c>
      <c r="C10" s="47"/>
      <c r="D10" s="47"/>
      <c r="E10" s="47"/>
      <c r="F10" s="47"/>
      <c r="G10" s="47"/>
      <c r="H10" s="44"/>
      <c r="I10" s="44"/>
      <c r="J10" s="44"/>
      <c r="K10" s="44"/>
      <c r="L10" s="44"/>
      <c r="M10" s="44"/>
      <c r="N10" s="44"/>
      <c r="O10" s="120"/>
      <c r="P10" s="120"/>
    </row>
    <row r="11" spans="2:16" x14ac:dyDescent="0.25">
      <c r="B11" s="53">
        <v>2037</v>
      </c>
      <c r="C11" s="47"/>
      <c r="D11" s="47"/>
      <c r="E11" s="47"/>
      <c r="F11" s="47"/>
      <c r="G11" s="47"/>
      <c r="H11" s="44"/>
      <c r="I11" s="44"/>
      <c r="J11" s="44"/>
      <c r="K11" s="44"/>
      <c r="L11" s="44"/>
      <c r="M11" s="44"/>
      <c r="N11" s="44"/>
      <c r="O11" s="120"/>
      <c r="P11" s="120"/>
    </row>
    <row r="12" spans="2:16" x14ac:dyDescent="0.25">
      <c r="B12" s="53">
        <v>2036</v>
      </c>
      <c r="C12" s="47"/>
      <c r="D12" s="47"/>
      <c r="E12" s="47"/>
      <c r="F12" s="47"/>
      <c r="G12" s="47"/>
      <c r="H12" s="44"/>
      <c r="I12" s="44"/>
      <c r="J12" s="44"/>
      <c r="K12" s="44"/>
      <c r="L12" s="44"/>
      <c r="M12" s="44"/>
      <c r="N12" s="44"/>
    </row>
    <row r="13" spans="2:16" x14ac:dyDescent="0.25">
      <c r="B13" s="54">
        <v>2035</v>
      </c>
      <c r="C13" s="47"/>
      <c r="D13" s="47"/>
      <c r="E13" s="47"/>
      <c r="F13" s="47"/>
      <c r="G13" s="47"/>
      <c r="H13" s="44"/>
      <c r="I13" s="44"/>
      <c r="J13" s="44"/>
      <c r="K13" s="44"/>
      <c r="L13" s="44"/>
      <c r="M13" s="44"/>
      <c r="N13" s="44"/>
    </row>
    <row r="14" spans="2:16" x14ac:dyDescent="0.25">
      <c r="B14" s="54">
        <v>2034</v>
      </c>
      <c r="C14" s="47"/>
      <c r="D14" s="47"/>
      <c r="E14" s="47"/>
      <c r="F14" s="47"/>
      <c r="G14" s="47"/>
      <c r="H14" s="44"/>
      <c r="I14" s="44"/>
      <c r="J14" s="44"/>
      <c r="K14" s="44"/>
      <c r="L14" s="44"/>
      <c r="M14" s="44"/>
      <c r="N14" s="44"/>
    </row>
    <row r="15" spans="2:16" x14ac:dyDescent="0.25">
      <c r="B15" s="54">
        <v>2033</v>
      </c>
      <c r="C15" s="47"/>
      <c r="D15" s="47"/>
      <c r="E15" s="47"/>
      <c r="F15" s="47"/>
      <c r="G15" s="47"/>
      <c r="H15" s="44"/>
      <c r="I15" s="44"/>
      <c r="J15" s="44"/>
      <c r="K15" s="44"/>
      <c r="L15" s="44"/>
      <c r="M15" s="44"/>
      <c r="N15" s="44"/>
    </row>
    <row r="16" spans="2:16" x14ac:dyDescent="0.25">
      <c r="B16" s="54">
        <v>2032</v>
      </c>
      <c r="C16" s="47"/>
      <c r="D16" s="47"/>
      <c r="E16" s="47"/>
      <c r="F16" s="47"/>
      <c r="G16" s="47"/>
      <c r="H16" s="44"/>
      <c r="I16" s="44"/>
      <c r="J16" s="44"/>
      <c r="K16" s="44"/>
      <c r="L16" s="44"/>
      <c r="M16" s="44"/>
      <c r="N16" s="44"/>
    </row>
    <row r="17" spans="2:14" x14ac:dyDescent="0.25">
      <c r="B17" s="54">
        <v>2031</v>
      </c>
      <c r="C17" s="47"/>
      <c r="D17" s="47"/>
      <c r="E17" s="47"/>
      <c r="F17" s="47"/>
      <c r="G17" s="47"/>
      <c r="H17" s="44"/>
      <c r="I17" s="44"/>
      <c r="J17" s="44"/>
      <c r="K17" s="44"/>
      <c r="L17" s="44"/>
      <c r="M17" s="44"/>
      <c r="N17" s="44"/>
    </row>
    <row r="18" spans="2:14" x14ac:dyDescent="0.25">
      <c r="B18" s="54">
        <v>2030</v>
      </c>
      <c r="C18" s="47"/>
      <c r="D18" s="47"/>
      <c r="E18" s="47"/>
      <c r="F18" s="47"/>
      <c r="G18" s="47"/>
      <c r="H18" s="44"/>
      <c r="I18" s="44"/>
      <c r="J18" s="44"/>
      <c r="K18" s="44"/>
      <c r="L18" s="44"/>
      <c r="M18" s="44"/>
      <c r="N18" s="44"/>
    </row>
    <row r="19" spans="2:14" x14ac:dyDescent="0.25">
      <c r="B19" s="54">
        <v>2029</v>
      </c>
      <c r="C19" s="47"/>
      <c r="D19" s="47"/>
      <c r="E19" s="47"/>
      <c r="F19" s="47"/>
      <c r="G19" s="47"/>
      <c r="H19" s="44"/>
      <c r="I19" s="44"/>
      <c r="J19" s="44"/>
      <c r="K19" s="44"/>
      <c r="L19" s="44"/>
      <c r="M19" s="44"/>
      <c r="N19" s="44"/>
    </row>
    <row r="20" spans="2:14" x14ac:dyDescent="0.25">
      <c r="B20" s="54">
        <v>2028</v>
      </c>
      <c r="C20" s="47"/>
      <c r="D20" s="47"/>
      <c r="E20" s="47"/>
      <c r="F20" s="47"/>
      <c r="G20" s="47"/>
      <c r="H20" s="44"/>
      <c r="I20" s="44"/>
      <c r="J20" s="44"/>
      <c r="K20" s="44"/>
      <c r="L20" s="44"/>
      <c r="M20" s="44"/>
      <c r="N20" s="44"/>
    </row>
    <row r="21" spans="2:14" x14ac:dyDescent="0.25">
      <c r="B21" s="54">
        <v>2027</v>
      </c>
      <c r="C21" s="47"/>
      <c r="D21" s="47"/>
      <c r="E21" s="47"/>
      <c r="F21" s="47"/>
      <c r="G21" s="47"/>
      <c r="H21" s="44"/>
      <c r="I21" s="44"/>
      <c r="J21" s="44"/>
      <c r="K21" s="44"/>
      <c r="L21" s="44"/>
      <c r="M21" s="44"/>
      <c r="N21" s="44"/>
    </row>
    <row r="22" spans="2:14" x14ac:dyDescent="0.25">
      <c r="B22" s="54">
        <v>2026</v>
      </c>
      <c r="C22" s="47"/>
      <c r="D22" s="47"/>
      <c r="E22" s="47"/>
      <c r="F22" s="47"/>
      <c r="G22" s="47"/>
      <c r="H22" s="44"/>
      <c r="I22" s="44"/>
      <c r="J22" s="44"/>
      <c r="K22" s="44"/>
      <c r="L22" s="44"/>
      <c r="M22" s="44"/>
      <c r="N22" s="44"/>
    </row>
    <row r="23" spans="2:14" x14ac:dyDescent="0.25">
      <c r="B23" s="54">
        <v>2025</v>
      </c>
      <c r="C23" s="47"/>
      <c r="D23" s="47"/>
      <c r="E23" s="47"/>
      <c r="F23" s="47"/>
      <c r="G23" s="47"/>
      <c r="H23" s="44"/>
      <c r="I23" s="44"/>
      <c r="J23" s="44"/>
      <c r="K23" s="44"/>
      <c r="L23" s="44"/>
      <c r="M23" s="44"/>
      <c r="N23" s="44"/>
    </row>
    <row r="24" spans="2:14" x14ac:dyDescent="0.25">
      <c r="B24" s="54">
        <v>2024</v>
      </c>
      <c r="C24" s="47"/>
      <c r="D24" s="47"/>
      <c r="E24" s="47"/>
      <c r="F24" s="47"/>
      <c r="G24" s="47"/>
      <c r="H24" s="44"/>
      <c r="I24" s="44"/>
      <c r="J24" s="44"/>
      <c r="K24" s="44"/>
      <c r="L24" s="44"/>
      <c r="M24" s="44"/>
      <c r="N24" s="44"/>
    </row>
    <row r="25" spans="2:14" x14ac:dyDescent="0.25">
      <c r="B25" s="54">
        <v>2023</v>
      </c>
      <c r="C25" s="47"/>
      <c r="D25" s="47"/>
      <c r="E25" s="47"/>
      <c r="F25" s="47"/>
      <c r="G25" s="47"/>
      <c r="H25" s="44"/>
      <c r="I25" s="44"/>
      <c r="J25" s="44"/>
      <c r="K25" s="44"/>
      <c r="L25" s="44"/>
      <c r="M25" s="44"/>
      <c r="N25" s="44"/>
    </row>
    <row r="26" spans="2:14" x14ac:dyDescent="0.25">
      <c r="B26" s="54">
        <v>2022</v>
      </c>
      <c r="C26" s="47"/>
      <c r="D26" s="47"/>
      <c r="E26" s="47"/>
      <c r="F26" s="47"/>
      <c r="G26" s="47"/>
      <c r="H26" s="44"/>
      <c r="I26" s="44"/>
      <c r="J26" s="44"/>
      <c r="K26" s="44"/>
      <c r="L26" s="44"/>
      <c r="M26" s="44"/>
      <c r="N26" s="44"/>
    </row>
    <row r="27" spans="2:14" x14ac:dyDescent="0.25">
      <c r="B27" s="54">
        <v>2021</v>
      </c>
      <c r="C27" s="47"/>
      <c r="D27" s="47"/>
      <c r="E27" s="47"/>
      <c r="F27" s="47"/>
      <c r="G27" s="47"/>
      <c r="H27" s="44"/>
      <c r="I27" s="44"/>
      <c r="J27" s="44"/>
      <c r="K27" s="44"/>
      <c r="L27" s="44"/>
      <c r="M27" s="44"/>
      <c r="N27" s="44"/>
    </row>
    <row r="28" spans="2:14" x14ac:dyDescent="0.25">
      <c r="B28" s="54">
        <v>2020</v>
      </c>
      <c r="C28" s="47"/>
      <c r="D28" s="47"/>
      <c r="E28" s="47"/>
      <c r="F28" s="47"/>
      <c r="G28" s="47"/>
      <c r="H28" s="44"/>
      <c r="I28" s="44"/>
      <c r="J28" s="44"/>
      <c r="K28" s="44"/>
      <c r="L28" s="44"/>
      <c r="M28" s="44"/>
      <c r="N28" s="44"/>
    </row>
    <row r="29" spans="2:14" x14ac:dyDescent="0.25">
      <c r="B29" s="54">
        <v>2019</v>
      </c>
      <c r="C29" s="47"/>
      <c r="D29" s="47"/>
      <c r="E29" s="47"/>
      <c r="F29" s="47"/>
      <c r="G29" s="47"/>
      <c r="H29" s="44"/>
      <c r="I29" s="44"/>
      <c r="J29" s="44"/>
      <c r="K29" s="44"/>
      <c r="L29" s="44"/>
      <c r="M29" s="44"/>
      <c r="N29" s="44"/>
    </row>
    <row r="30" spans="2:14" x14ac:dyDescent="0.25">
      <c r="B30" s="54">
        <v>2018</v>
      </c>
      <c r="C30" s="47"/>
      <c r="D30" s="47"/>
      <c r="E30" s="47"/>
      <c r="F30" s="47"/>
      <c r="G30" s="47"/>
      <c r="H30" s="44"/>
      <c r="I30" s="44"/>
      <c r="J30" s="44"/>
      <c r="K30" s="44"/>
      <c r="L30" s="44"/>
      <c r="M30" s="44"/>
      <c r="N30" s="44"/>
    </row>
    <row r="31" spans="2:14" x14ac:dyDescent="0.25">
      <c r="B31" s="55">
        <v>2017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2:14" x14ac:dyDescent="0.25">
      <c r="B32" s="55">
        <v>2016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2:14" x14ac:dyDescent="0.25">
      <c r="B33" s="55">
        <v>2015</v>
      </c>
      <c r="C33" s="4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</row>
    <row r="34" spans="2:14" x14ac:dyDescent="0.25">
      <c r="B34" s="55">
        <v>2014</v>
      </c>
      <c r="C34" s="4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</row>
    <row r="35" spans="2:14" x14ac:dyDescent="0.25">
      <c r="B35" s="55">
        <v>2013</v>
      </c>
      <c r="C35" s="4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</row>
    <row r="36" spans="2:14" x14ac:dyDescent="0.25">
      <c r="B36" s="55">
        <v>2012</v>
      </c>
      <c r="C36" s="4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</row>
    <row r="37" spans="2:14" x14ac:dyDescent="0.25">
      <c r="B37" s="55">
        <v>2011</v>
      </c>
      <c r="C37" s="4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</row>
    <row r="38" spans="2:14" x14ac:dyDescent="0.25">
      <c r="B38" s="55">
        <v>2010</v>
      </c>
      <c r="C38" s="4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</row>
    <row r="39" spans="2:14" x14ac:dyDescent="0.25">
      <c r="B39" s="55">
        <v>2009</v>
      </c>
      <c r="C39" s="4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</row>
    <row r="40" spans="2:14" x14ac:dyDescent="0.25">
      <c r="B40" s="55">
        <v>2008</v>
      </c>
      <c r="C40" s="4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</row>
    <row r="41" spans="2:14" x14ac:dyDescent="0.25">
      <c r="B41" s="55">
        <v>2007</v>
      </c>
      <c r="C41" s="4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</row>
    <row r="42" spans="2:14" x14ac:dyDescent="0.25">
      <c r="B42" s="55">
        <v>2006</v>
      </c>
      <c r="C42" s="4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</row>
    <row r="43" spans="2:14" x14ac:dyDescent="0.25">
      <c r="B43" s="55">
        <v>2005</v>
      </c>
      <c r="C43" s="4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</row>
    <row r="44" spans="2:14" x14ac:dyDescent="0.25">
      <c r="B44" s="55">
        <v>2004</v>
      </c>
      <c r="C44" s="4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</row>
    <row r="45" spans="2:14" x14ac:dyDescent="0.25">
      <c r="B45" s="55">
        <v>2003</v>
      </c>
      <c r="C45" s="4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</row>
    <row r="46" spans="2:14" x14ac:dyDescent="0.25">
      <c r="B46" s="55">
        <v>2002</v>
      </c>
      <c r="C46" s="4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</row>
    <row r="47" spans="2:14" x14ac:dyDescent="0.25">
      <c r="B47" s="55">
        <v>2001</v>
      </c>
      <c r="C47" s="4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2:14" x14ac:dyDescent="0.25">
      <c r="B48" s="55">
        <v>2000</v>
      </c>
      <c r="C48" s="4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</row>
    <row r="49" spans="2:14" x14ac:dyDescent="0.25">
      <c r="B49" s="55">
        <v>1999</v>
      </c>
      <c r="C49" s="4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</row>
    <row r="50" spans="2:14" x14ac:dyDescent="0.25">
      <c r="B50" s="55">
        <v>1998</v>
      </c>
      <c r="C50" s="4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</row>
    <row r="51" spans="2:14" x14ac:dyDescent="0.25">
      <c r="B51" s="55">
        <v>1997</v>
      </c>
      <c r="C51" s="4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</row>
    <row r="52" spans="2:14" x14ac:dyDescent="0.25">
      <c r="B52" s="55">
        <v>1996</v>
      </c>
      <c r="C52" s="4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</row>
    <row r="53" spans="2:14" x14ac:dyDescent="0.25">
      <c r="B53" s="55">
        <v>1995</v>
      </c>
      <c r="C53" s="4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</row>
  </sheetData>
  <mergeCells count="4">
    <mergeCell ref="C8:N8"/>
    <mergeCell ref="B7:N7"/>
    <mergeCell ref="B8:B9"/>
    <mergeCell ref="B2:J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6"/>
  <sheetViews>
    <sheetView showGridLines="0" topLeftCell="B1" zoomScale="80" zoomScaleNormal="80" workbookViewId="0">
      <selection activeCell="L7" sqref="L7"/>
    </sheetView>
  </sheetViews>
  <sheetFormatPr defaultRowHeight="15" x14ac:dyDescent="0.25"/>
  <cols>
    <col min="2" max="2" width="15" customWidth="1"/>
    <col min="3" max="3" width="16.5703125" customWidth="1"/>
    <col min="4" max="4" width="11.28515625" bestFit="1" customWidth="1"/>
    <col min="5" max="5" width="13.5703125" customWidth="1"/>
    <col min="6" max="6" width="20.5703125" customWidth="1"/>
    <col min="7" max="8" width="20.85546875" customWidth="1"/>
    <col min="9" max="9" width="17.85546875" customWidth="1"/>
    <col min="10" max="10" width="21.28515625" customWidth="1"/>
    <col min="11" max="11" width="26.140625" customWidth="1"/>
  </cols>
  <sheetData>
    <row r="2" spans="2:12" ht="36" customHeight="1" x14ac:dyDescent="0.25">
      <c r="B2" s="206" t="s">
        <v>296</v>
      </c>
      <c r="C2" s="207"/>
      <c r="D2" s="207"/>
      <c r="E2" s="207"/>
      <c r="F2" s="208"/>
    </row>
    <row r="3" spans="2:12" x14ac:dyDescent="0.25">
      <c r="B3" s="209"/>
      <c r="C3" s="210"/>
      <c r="D3" s="210"/>
      <c r="E3" s="210"/>
      <c r="F3" s="211"/>
    </row>
    <row r="4" spans="2:12" x14ac:dyDescent="0.25">
      <c r="B4" s="209"/>
      <c r="C4" s="210"/>
      <c r="D4" s="210"/>
      <c r="E4" s="210"/>
      <c r="F4" s="211"/>
    </row>
    <row r="5" spans="2:12" x14ac:dyDescent="0.25">
      <c r="B5" s="212"/>
      <c r="C5" s="213"/>
      <c r="D5" s="213"/>
      <c r="E5" s="213"/>
      <c r="F5" s="214"/>
    </row>
    <row r="6" spans="2:12" x14ac:dyDescent="0.25">
      <c r="B6" s="5"/>
      <c r="C6" s="5"/>
      <c r="D6" s="5"/>
      <c r="E6" s="2"/>
    </row>
    <row r="7" spans="2:12" x14ac:dyDescent="0.25">
      <c r="B7" s="168" t="s">
        <v>210</v>
      </c>
      <c r="C7" s="168"/>
      <c r="D7" s="168"/>
      <c r="E7" s="168"/>
      <c r="F7" s="168"/>
      <c r="G7" s="168"/>
      <c r="H7" s="168"/>
      <c r="I7" s="168"/>
      <c r="J7" s="168"/>
      <c r="K7" s="168"/>
    </row>
    <row r="8" spans="2:12" x14ac:dyDescent="0.25">
      <c r="B8" s="215" t="s">
        <v>25</v>
      </c>
      <c r="C8" s="216"/>
      <c r="D8" s="216"/>
      <c r="E8" s="216"/>
      <c r="F8" s="216"/>
      <c r="G8" s="216"/>
      <c r="H8" s="216"/>
      <c r="I8" s="216"/>
      <c r="J8" s="216"/>
      <c r="K8" s="216"/>
    </row>
    <row r="9" spans="2:12" x14ac:dyDescent="0.25">
      <c r="B9" s="112" t="s">
        <v>86</v>
      </c>
      <c r="C9" s="105" t="s">
        <v>5</v>
      </c>
      <c r="D9" s="105" t="s">
        <v>5</v>
      </c>
      <c r="E9" s="105" t="s">
        <v>5</v>
      </c>
      <c r="F9" s="105" t="s">
        <v>5</v>
      </c>
      <c r="G9" s="105" t="s">
        <v>5</v>
      </c>
      <c r="H9" s="106" t="s">
        <v>200</v>
      </c>
      <c r="I9" s="106" t="s">
        <v>122</v>
      </c>
      <c r="J9" s="106" t="s">
        <v>201</v>
      </c>
      <c r="K9" s="110" t="s">
        <v>130</v>
      </c>
      <c r="L9" s="120"/>
    </row>
    <row r="10" spans="2:12" ht="59.25" customHeight="1" x14ac:dyDescent="0.25">
      <c r="B10" s="113" t="s">
        <v>4</v>
      </c>
      <c r="C10" s="25" t="s">
        <v>3</v>
      </c>
      <c r="D10" s="25" t="s">
        <v>24</v>
      </c>
      <c r="E10" s="25" t="s">
        <v>23</v>
      </c>
      <c r="F10" s="25" t="s">
        <v>22</v>
      </c>
      <c r="G10" s="25" t="s">
        <v>21</v>
      </c>
      <c r="H10" s="26" t="s">
        <v>208</v>
      </c>
      <c r="I10" s="26" t="s">
        <v>137</v>
      </c>
      <c r="J10" s="26" t="s">
        <v>207</v>
      </c>
      <c r="K10" s="51" t="s">
        <v>141</v>
      </c>
    </row>
    <row r="11" spans="2:12" x14ac:dyDescent="0.25">
      <c r="B11" s="53">
        <v>2038</v>
      </c>
      <c r="C11" s="47"/>
      <c r="D11" s="47"/>
      <c r="E11" s="47"/>
      <c r="F11" s="47"/>
      <c r="G11" s="47"/>
      <c r="H11" s="44"/>
      <c r="I11" s="44"/>
      <c r="J11" s="44"/>
      <c r="K11" s="44"/>
    </row>
    <row r="12" spans="2:12" x14ac:dyDescent="0.25">
      <c r="B12" s="53">
        <v>2037</v>
      </c>
      <c r="C12" s="47"/>
      <c r="D12" s="47"/>
      <c r="E12" s="47"/>
      <c r="F12" s="47"/>
      <c r="G12" s="47"/>
      <c r="H12" s="44"/>
      <c r="I12" s="44"/>
      <c r="J12" s="44"/>
      <c r="K12" s="44"/>
    </row>
    <row r="13" spans="2:12" x14ac:dyDescent="0.25">
      <c r="B13" s="53">
        <v>2036</v>
      </c>
      <c r="C13" s="47"/>
      <c r="D13" s="47"/>
      <c r="E13" s="47"/>
      <c r="F13" s="47"/>
      <c r="G13" s="47"/>
      <c r="H13" s="44"/>
      <c r="I13" s="44"/>
      <c r="J13" s="44"/>
      <c r="K13" s="44"/>
    </row>
    <row r="14" spans="2:12" x14ac:dyDescent="0.25">
      <c r="B14" s="54">
        <v>2035</v>
      </c>
      <c r="C14" s="47"/>
      <c r="D14" s="47"/>
      <c r="E14" s="47"/>
      <c r="F14" s="47"/>
      <c r="G14" s="47"/>
      <c r="H14" s="44"/>
      <c r="I14" s="44"/>
      <c r="J14" s="44"/>
      <c r="K14" s="44"/>
    </row>
    <row r="15" spans="2:12" x14ac:dyDescent="0.25">
      <c r="B15" s="54">
        <v>2034</v>
      </c>
      <c r="C15" s="47"/>
      <c r="D15" s="47"/>
      <c r="E15" s="47"/>
      <c r="F15" s="47"/>
      <c r="G15" s="47"/>
      <c r="H15" s="44"/>
      <c r="I15" s="44"/>
      <c r="J15" s="44"/>
      <c r="K15" s="44"/>
    </row>
    <row r="16" spans="2:12" x14ac:dyDescent="0.25">
      <c r="B16" s="54">
        <v>2033</v>
      </c>
      <c r="C16" s="47"/>
      <c r="D16" s="47"/>
      <c r="E16" s="47"/>
      <c r="F16" s="47"/>
      <c r="G16" s="47"/>
      <c r="H16" s="44"/>
      <c r="I16" s="44"/>
      <c r="J16" s="44"/>
      <c r="K16" s="44"/>
    </row>
    <row r="17" spans="2:19" x14ac:dyDescent="0.25">
      <c r="B17" s="54">
        <v>2032</v>
      </c>
      <c r="C17" s="47"/>
      <c r="D17" s="47"/>
      <c r="E17" s="47"/>
      <c r="F17" s="47"/>
      <c r="G17" s="47"/>
      <c r="H17" s="44"/>
      <c r="I17" s="44"/>
      <c r="J17" s="44"/>
      <c r="K17" s="44"/>
    </row>
    <row r="18" spans="2:19" x14ac:dyDescent="0.25">
      <c r="B18" s="54">
        <v>2031</v>
      </c>
      <c r="C18" s="47"/>
      <c r="D18" s="47"/>
      <c r="E18" s="47"/>
      <c r="F18" s="47"/>
      <c r="G18" s="47"/>
      <c r="H18" s="44"/>
      <c r="I18" s="44"/>
      <c r="J18" s="44"/>
      <c r="K18" s="44"/>
    </row>
    <row r="19" spans="2:19" x14ac:dyDescent="0.25">
      <c r="B19" s="54">
        <v>2030</v>
      </c>
      <c r="C19" s="47"/>
      <c r="D19" s="47"/>
      <c r="E19" s="47"/>
      <c r="F19" s="47"/>
      <c r="G19" s="47"/>
      <c r="H19" s="44"/>
      <c r="I19" s="44"/>
      <c r="J19" s="44"/>
      <c r="K19" s="44"/>
    </row>
    <row r="20" spans="2:19" x14ac:dyDescent="0.25">
      <c r="B20" s="54">
        <v>2029</v>
      </c>
      <c r="C20" s="47"/>
      <c r="D20" s="47"/>
      <c r="E20" s="47"/>
      <c r="F20" s="47"/>
      <c r="G20" s="47"/>
      <c r="H20" s="44"/>
      <c r="I20" s="44"/>
      <c r="J20" s="44"/>
      <c r="K20" s="44"/>
    </row>
    <row r="21" spans="2:19" x14ac:dyDescent="0.25">
      <c r="B21" s="54">
        <v>2028</v>
      </c>
      <c r="C21" s="47"/>
      <c r="D21" s="47"/>
      <c r="E21" s="47"/>
      <c r="F21" s="47"/>
      <c r="G21" s="47"/>
      <c r="H21" s="44"/>
      <c r="I21" s="44"/>
      <c r="J21" s="44"/>
      <c r="K21" s="44"/>
    </row>
    <row r="22" spans="2:19" x14ac:dyDescent="0.25">
      <c r="B22" s="54">
        <v>2027</v>
      </c>
      <c r="C22" s="47"/>
      <c r="D22" s="47"/>
      <c r="E22" s="47"/>
      <c r="F22" s="47"/>
      <c r="G22" s="47"/>
      <c r="H22" s="44"/>
      <c r="I22" s="44"/>
      <c r="J22" s="44"/>
      <c r="K22" s="44"/>
    </row>
    <row r="23" spans="2:19" x14ac:dyDescent="0.25">
      <c r="B23" s="54">
        <v>2026</v>
      </c>
      <c r="C23" s="47"/>
      <c r="D23" s="47"/>
      <c r="E23" s="47"/>
      <c r="F23" s="47"/>
      <c r="G23" s="47"/>
      <c r="H23" s="44"/>
      <c r="I23" s="44"/>
      <c r="J23" s="44"/>
      <c r="K23" s="44"/>
    </row>
    <row r="24" spans="2:19" x14ac:dyDescent="0.25">
      <c r="B24" s="54">
        <v>2025</v>
      </c>
      <c r="C24" s="47"/>
      <c r="D24" s="47"/>
      <c r="E24" s="47"/>
      <c r="F24" s="47"/>
      <c r="G24" s="47"/>
      <c r="H24" s="44"/>
      <c r="I24" s="44"/>
      <c r="J24" s="44"/>
      <c r="K24" s="44"/>
    </row>
    <row r="25" spans="2:19" x14ac:dyDescent="0.25">
      <c r="B25" s="54">
        <v>2024</v>
      </c>
      <c r="C25" s="47"/>
      <c r="D25" s="47"/>
      <c r="E25" s="47"/>
      <c r="F25" s="47"/>
      <c r="G25" s="47"/>
      <c r="H25" s="44"/>
      <c r="I25" s="44"/>
      <c r="J25" s="44"/>
      <c r="K25" s="44"/>
    </row>
    <row r="26" spans="2:19" x14ac:dyDescent="0.25">
      <c r="B26" s="54">
        <v>2023</v>
      </c>
      <c r="C26" s="47"/>
      <c r="D26" s="47"/>
      <c r="E26" s="47"/>
      <c r="F26" s="47"/>
      <c r="G26" s="47"/>
      <c r="H26" s="44"/>
      <c r="I26" s="44"/>
      <c r="J26" s="44"/>
      <c r="K26" s="44"/>
    </row>
    <row r="27" spans="2:19" x14ac:dyDescent="0.25">
      <c r="B27" s="54">
        <v>2022</v>
      </c>
      <c r="C27" s="47"/>
      <c r="D27" s="47"/>
      <c r="E27" s="47"/>
      <c r="F27" s="47"/>
      <c r="G27" s="47"/>
      <c r="H27" s="44"/>
      <c r="I27" s="44"/>
      <c r="J27" s="44"/>
      <c r="K27" s="44"/>
    </row>
    <row r="28" spans="2:19" x14ac:dyDescent="0.25">
      <c r="B28" s="54">
        <v>2021</v>
      </c>
      <c r="C28" s="47"/>
      <c r="D28" s="47"/>
      <c r="E28" s="47"/>
      <c r="F28" s="47"/>
      <c r="G28" s="47"/>
      <c r="H28" s="44"/>
      <c r="I28" s="44"/>
      <c r="J28" s="44"/>
      <c r="K28" s="44"/>
    </row>
    <row r="29" spans="2:19" x14ac:dyDescent="0.25">
      <c r="B29" s="54">
        <v>2020</v>
      </c>
      <c r="C29" s="47"/>
      <c r="D29" s="47"/>
      <c r="E29" s="47"/>
      <c r="F29" s="47"/>
      <c r="G29" s="47"/>
      <c r="H29" s="44"/>
      <c r="I29" s="44"/>
      <c r="J29" s="44"/>
      <c r="K29" s="44"/>
    </row>
    <row r="30" spans="2:19" x14ac:dyDescent="0.25">
      <c r="B30" s="54">
        <v>2019</v>
      </c>
      <c r="C30" s="47" t="s">
        <v>5</v>
      </c>
      <c r="D30" s="47" t="s">
        <v>5</v>
      </c>
      <c r="E30" s="47" t="s">
        <v>5</v>
      </c>
      <c r="F30" s="47" t="s">
        <v>5</v>
      </c>
      <c r="G30" s="47" t="s">
        <v>5</v>
      </c>
      <c r="H30" s="47" t="s">
        <v>5</v>
      </c>
      <c r="I30" s="47" t="s">
        <v>5</v>
      </c>
      <c r="J30" s="47" t="s">
        <v>5</v>
      </c>
      <c r="K30" s="47" t="s">
        <v>5</v>
      </c>
    </row>
    <row r="31" spans="2:19" x14ac:dyDescent="0.25">
      <c r="B31" s="54">
        <v>2018</v>
      </c>
      <c r="C31" s="47" t="s">
        <v>5</v>
      </c>
      <c r="D31" s="47" t="s">
        <v>5</v>
      </c>
      <c r="E31" s="47" t="s">
        <v>5</v>
      </c>
      <c r="F31" s="47" t="s">
        <v>5</v>
      </c>
      <c r="G31" s="47" t="s">
        <v>5</v>
      </c>
      <c r="H31" s="47" t="s">
        <v>5</v>
      </c>
      <c r="I31" s="47" t="s">
        <v>5</v>
      </c>
      <c r="J31" s="47" t="s">
        <v>5</v>
      </c>
      <c r="K31" s="47" t="s">
        <v>5</v>
      </c>
      <c r="S31" s="14"/>
    </row>
    <row r="32" spans="2:19" x14ac:dyDescent="0.25">
      <c r="B32" s="55">
        <v>2017</v>
      </c>
      <c r="C32" s="1" t="s">
        <v>5</v>
      </c>
      <c r="D32" s="1" t="s">
        <v>5</v>
      </c>
      <c r="E32" s="1" t="s">
        <v>5</v>
      </c>
      <c r="F32" s="1" t="s">
        <v>5</v>
      </c>
      <c r="G32" s="1" t="s">
        <v>5</v>
      </c>
      <c r="H32" s="1" t="s">
        <v>5</v>
      </c>
      <c r="I32" s="1" t="s">
        <v>5</v>
      </c>
      <c r="J32" s="1" t="s">
        <v>5</v>
      </c>
      <c r="K32" s="1" t="s">
        <v>5</v>
      </c>
    </row>
    <row r="33" spans="2:18" x14ac:dyDescent="0.25">
      <c r="B33" s="55">
        <v>2016</v>
      </c>
      <c r="C33" s="1" t="s">
        <v>5</v>
      </c>
      <c r="D33" s="1" t="s">
        <v>5</v>
      </c>
      <c r="E33" s="1" t="s">
        <v>5</v>
      </c>
      <c r="F33" s="1" t="s">
        <v>5</v>
      </c>
      <c r="G33" s="1" t="s">
        <v>5</v>
      </c>
      <c r="H33" s="1" t="s">
        <v>5</v>
      </c>
      <c r="I33" s="1" t="s">
        <v>5</v>
      </c>
      <c r="J33" s="1" t="s">
        <v>5</v>
      </c>
      <c r="K33" s="1" t="s">
        <v>5</v>
      </c>
    </row>
    <row r="34" spans="2:18" x14ac:dyDescent="0.25">
      <c r="B34" s="55">
        <v>2015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 t="s">
        <v>5</v>
      </c>
      <c r="I34" s="1" t="s">
        <v>5</v>
      </c>
      <c r="J34" s="1" t="s">
        <v>5</v>
      </c>
      <c r="K34" s="1" t="s">
        <v>5</v>
      </c>
    </row>
    <row r="35" spans="2:18" x14ac:dyDescent="0.25">
      <c r="B35" s="55">
        <v>2014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 t="s">
        <v>5</v>
      </c>
      <c r="I35" s="1" t="s">
        <v>5</v>
      </c>
      <c r="J35" s="1" t="s">
        <v>5</v>
      </c>
      <c r="K35" s="1" t="s">
        <v>5</v>
      </c>
    </row>
    <row r="36" spans="2:18" x14ac:dyDescent="0.25">
      <c r="B36" s="55">
        <v>2013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 t="s">
        <v>5</v>
      </c>
      <c r="I36" s="1" t="s">
        <v>5</v>
      </c>
      <c r="J36" s="1" t="s">
        <v>5</v>
      </c>
      <c r="K36" s="1" t="s">
        <v>5</v>
      </c>
    </row>
    <row r="37" spans="2:18" x14ac:dyDescent="0.25">
      <c r="B37" s="55">
        <v>2012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 t="s">
        <v>5</v>
      </c>
      <c r="I37" s="1" t="s">
        <v>5</v>
      </c>
      <c r="J37" s="1" t="s">
        <v>5</v>
      </c>
      <c r="K37" s="1" t="s">
        <v>5</v>
      </c>
    </row>
    <row r="38" spans="2:18" x14ac:dyDescent="0.25">
      <c r="B38" s="55">
        <v>2011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 t="s">
        <v>5</v>
      </c>
      <c r="I38" s="1" t="s">
        <v>5</v>
      </c>
      <c r="J38" s="1" t="s">
        <v>5</v>
      </c>
      <c r="K38" s="1" t="s">
        <v>5</v>
      </c>
    </row>
    <row r="39" spans="2:18" x14ac:dyDescent="0.25">
      <c r="B39" s="55">
        <v>2010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 t="s">
        <v>5</v>
      </c>
      <c r="I39" s="1" t="s">
        <v>5</v>
      </c>
      <c r="J39" s="1" t="s">
        <v>5</v>
      </c>
      <c r="K39" s="1" t="s">
        <v>5</v>
      </c>
    </row>
    <row r="40" spans="2:18" x14ac:dyDescent="0.25">
      <c r="B40" s="55">
        <v>2009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 t="s">
        <v>5</v>
      </c>
      <c r="I40" s="1" t="s">
        <v>5</v>
      </c>
      <c r="J40" s="1" t="s">
        <v>5</v>
      </c>
      <c r="K40" s="1" t="s">
        <v>5</v>
      </c>
    </row>
    <row r="41" spans="2:18" x14ac:dyDescent="0.25">
      <c r="B41" s="55">
        <v>2008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 t="s">
        <v>5</v>
      </c>
      <c r="I41" s="1" t="s">
        <v>5</v>
      </c>
      <c r="J41" s="1" t="s">
        <v>5</v>
      </c>
      <c r="K41" s="1" t="s">
        <v>5</v>
      </c>
      <c r="Q41" s="8"/>
      <c r="R41" s="8"/>
    </row>
    <row r="42" spans="2:18" x14ac:dyDescent="0.25">
      <c r="B42" s="55">
        <v>2007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 t="s">
        <v>5</v>
      </c>
      <c r="I42" s="1" t="s">
        <v>5</v>
      </c>
      <c r="J42" s="1" t="s">
        <v>5</v>
      </c>
      <c r="K42" s="1" t="s">
        <v>5</v>
      </c>
    </row>
    <row r="43" spans="2:18" x14ac:dyDescent="0.25">
      <c r="B43" s="55">
        <v>2006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 t="s">
        <v>5</v>
      </c>
      <c r="I43" s="1" t="s">
        <v>5</v>
      </c>
      <c r="J43" s="1" t="s">
        <v>5</v>
      </c>
      <c r="K43" s="1" t="s">
        <v>5</v>
      </c>
    </row>
    <row r="44" spans="2:18" x14ac:dyDescent="0.25">
      <c r="B44" s="55">
        <v>2005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 t="s">
        <v>5</v>
      </c>
      <c r="I44" s="1" t="s">
        <v>5</v>
      </c>
      <c r="J44" s="1" t="s">
        <v>5</v>
      </c>
      <c r="K44" s="1" t="s">
        <v>5</v>
      </c>
    </row>
    <row r="45" spans="2:18" x14ac:dyDescent="0.25">
      <c r="B45" s="55">
        <v>2004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 t="s">
        <v>5</v>
      </c>
      <c r="I45" s="1" t="s">
        <v>5</v>
      </c>
      <c r="J45" s="1" t="s">
        <v>5</v>
      </c>
      <c r="K45" s="1" t="s">
        <v>5</v>
      </c>
    </row>
    <row r="46" spans="2:18" x14ac:dyDescent="0.25">
      <c r="B46" s="55">
        <v>2003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 t="s">
        <v>5</v>
      </c>
      <c r="I46" s="1" t="s">
        <v>5</v>
      </c>
      <c r="J46" s="1" t="s">
        <v>5</v>
      </c>
      <c r="K46" s="1" t="s">
        <v>5</v>
      </c>
    </row>
    <row r="47" spans="2:18" x14ac:dyDescent="0.25">
      <c r="B47" s="55">
        <v>2002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 t="s">
        <v>5</v>
      </c>
      <c r="I47" s="1" t="s">
        <v>5</v>
      </c>
      <c r="J47" s="1" t="s">
        <v>5</v>
      </c>
      <c r="K47" s="1" t="s">
        <v>5</v>
      </c>
    </row>
    <row r="48" spans="2:18" x14ac:dyDescent="0.25">
      <c r="B48" s="55">
        <v>2001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 t="s">
        <v>5</v>
      </c>
      <c r="I48" s="1" t="s">
        <v>5</v>
      </c>
      <c r="J48" s="1" t="s">
        <v>5</v>
      </c>
      <c r="K48" s="1" t="s">
        <v>5</v>
      </c>
    </row>
    <row r="49" spans="2:13" x14ac:dyDescent="0.25">
      <c r="B49" s="55">
        <v>2000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 t="s">
        <v>5</v>
      </c>
      <c r="I49" s="1" t="s">
        <v>5</v>
      </c>
      <c r="J49" s="1" t="s">
        <v>5</v>
      </c>
      <c r="K49" s="1" t="s">
        <v>5</v>
      </c>
    </row>
    <row r="50" spans="2:13" x14ac:dyDescent="0.25">
      <c r="B50" s="55">
        <v>1999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 t="s">
        <v>5</v>
      </c>
      <c r="I50" s="1" t="s">
        <v>5</v>
      </c>
      <c r="J50" s="1" t="s">
        <v>5</v>
      </c>
      <c r="K50" s="1" t="s">
        <v>5</v>
      </c>
    </row>
    <row r="51" spans="2:13" x14ac:dyDescent="0.25">
      <c r="B51" s="55">
        <v>1998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 t="s">
        <v>5</v>
      </c>
      <c r="I51" s="1" t="s">
        <v>5</v>
      </c>
      <c r="J51" s="1" t="s">
        <v>5</v>
      </c>
      <c r="K51" s="1" t="s">
        <v>5</v>
      </c>
    </row>
    <row r="52" spans="2:13" x14ac:dyDescent="0.25">
      <c r="B52" s="55">
        <v>1997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 t="s">
        <v>5</v>
      </c>
      <c r="I52" s="1" t="s">
        <v>5</v>
      </c>
      <c r="J52" s="1" t="s">
        <v>5</v>
      </c>
      <c r="K52" s="1" t="s">
        <v>5</v>
      </c>
    </row>
    <row r="53" spans="2:13" x14ac:dyDescent="0.25">
      <c r="B53" s="55">
        <v>1996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 t="s">
        <v>5</v>
      </c>
      <c r="I53" s="1" t="s">
        <v>5</v>
      </c>
      <c r="J53" s="1" t="s">
        <v>5</v>
      </c>
      <c r="K53" s="1" t="s">
        <v>5</v>
      </c>
    </row>
    <row r="54" spans="2:13" x14ac:dyDescent="0.25">
      <c r="B54" s="55">
        <v>1995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 t="s">
        <v>5</v>
      </c>
      <c r="I54" s="1" t="s">
        <v>5</v>
      </c>
      <c r="J54" s="1" t="s">
        <v>5</v>
      </c>
      <c r="K54" s="1" t="s">
        <v>5</v>
      </c>
    </row>
    <row r="56" spans="2:13" x14ac:dyDescent="0.25">
      <c r="B56" s="30" t="s">
        <v>40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2"/>
    </row>
  </sheetData>
  <mergeCells count="3">
    <mergeCell ref="B2:F5"/>
    <mergeCell ref="B7:K7"/>
    <mergeCell ref="B8:K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zoomScale="70" zoomScaleNormal="70" workbookViewId="0">
      <selection activeCell="B8" sqref="B8"/>
    </sheetView>
  </sheetViews>
  <sheetFormatPr defaultRowHeight="15" x14ac:dyDescent="0.25"/>
  <cols>
    <col min="1" max="2" width="11.85546875" customWidth="1"/>
    <col min="3" max="3" width="10.140625" customWidth="1"/>
    <col min="4" max="4" width="19.7109375" customWidth="1"/>
    <col min="5" max="5" width="14.42578125" customWidth="1"/>
    <col min="6" max="6" width="13.140625" customWidth="1"/>
    <col min="7" max="7" width="12" hidden="1" customWidth="1"/>
    <col min="8" max="8" width="16.140625" customWidth="1"/>
    <col min="9" max="9" width="9.140625" style="3"/>
  </cols>
  <sheetData>
    <row r="1" spans="1:9" x14ac:dyDescent="0.25">
      <c r="I1" s="41"/>
    </row>
    <row r="2" spans="1:9" x14ac:dyDescent="0.25">
      <c r="B2" s="206" t="s">
        <v>278</v>
      </c>
      <c r="C2" s="207"/>
      <c r="D2" s="207"/>
      <c r="E2" s="207"/>
      <c r="F2" s="208"/>
      <c r="I2" s="41"/>
    </row>
    <row r="3" spans="1:9" x14ac:dyDescent="0.25">
      <c r="B3" s="209"/>
      <c r="C3" s="210"/>
      <c r="D3" s="210"/>
      <c r="E3" s="210"/>
      <c r="F3" s="211"/>
      <c r="I3" s="41"/>
    </row>
    <row r="4" spans="1:9" x14ac:dyDescent="0.25">
      <c r="B4" s="209"/>
      <c r="C4" s="210"/>
      <c r="D4" s="210"/>
      <c r="E4" s="210"/>
      <c r="F4" s="211"/>
    </row>
    <row r="5" spans="1:9" ht="33" customHeight="1" x14ac:dyDescent="0.25">
      <c r="B5" s="212"/>
      <c r="C5" s="213"/>
      <c r="D5" s="213"/>
      <c r="E5" s="213"/>
      <c r="F5" s="214"/>
      <c r="G5" s="42"/>
      <c r="H5" s="42"/>
    </row>
    <row r="6" spans="1:9" x14ac:dyDescent="0.25">
      <c r="B6" s="42"/>
      <c r="C6" s="42"/>
      <c r="D6" s="42"/>
      <c r="E6" s="42"/>
      <c r="F6" s="42"/>
      <c r="G6" s="42"/>
      <c r="H6" s="42"/>
      <c r="I6" s="41"/>
    </row>
    <row r="7" spans="1:9" ht="30" customHeight="1" x14ac:dyDescent="0.25">
      <c r="B7" s="217" t="s">
        <v>298</v>
      </c>
      <c r="C7" s="217"/>
      <c r="D7" s="217"/>
      <c r="E7" s="217"/>
      <c r="F7" s="217"/>
      <c r="G7" s="217"/>
      <c r="H7" s="217"/>
      <c r="I7" s="41"/>
    </row>
    <row r="8" spans="1:9" x14ac:dyDescent="0.25">
      <c r="B8" s="134" t="s">
        <v>86</v>
      </c>
      <c r="C8" s="128" t="s">
        <v>213</v>
      </c>
      <c r="D8" s="129" t="s">
        <v>5</v>
      </c>
      <c r="E8" s="129" t="s">
        <v>215</v>
      </c>
      <c r="F8" s="129" t="s">
        <v>217</v>
      </c>
      <c r="G8" s="130"/>
      <c r="H8" s="131" t="s">
        <v>122</v>
      </c>
      <c r="I8" s="132"/>
    </row>
    <row r="9" spans="1:9" ht="89.25" x14ac:dyDescent="0.25">
      <c r="B9" s="133" t="s">
        <v>4</v>
      </c>
      <c r="C9" s="48" t="s">
        <v>212</v>
      </c>
      <c r="D9" s="48" t="s">
        <v>214</v>
      </c>
      <c r="E9" s="48" t="s">
        <v>216</v>
      </c>
      <c r="F9" s="48" t="s">
        <v>218</v>
      </c>
      <c r="G9" s="42"/>
      <c r="H9" s="26" t="s">
        <v>126</v>
      </c>
      <c r="I9" s="41"/>
    </row>
    <row r="10" spans="1:9" x14ac:dyDescent="0.25">
      <c r="A10" s="41"/>
      <c r="B10" s="53">
        <v>2038</v>
      </c>
      <c r="C10" s="47"/>
      <c r="D10" s="47"/>
      <c r="E10" s="47"/>
      <c r="F10" s="47"/>
      <c r="G10" s="47"/>
      <c r="H10" s="80"/>
      <c r="I10" s="42"/>
    </row>
    <row r="11" spans="1:9" x14ac:dyDescent="0.25">
      <c r="A11" s="41"/>
      <c r="B11" s="53">
        <v>2037</v>
      </c>
      <c r="C11" s="47"/>
      <c r="D11" s="47"/>
      <c r="E11" s="47"/>
      <c r="F11" s="47"/>
      <c r="G11" s="47"/>
      <c r="H11" s="80"/>
    </row>
    <row r="12" spans="1:9" x14ac:dyDescent="0.25">
      <c r="A12" s="41"/>
      <c r="B12" s="53">
        <v>2036</v>
      </c>
      <c r="C12" s="47"/>
      <c r="D12" s="47"/>
      <c r="E12" s="47"/>
      <c r="F12" s="47"/>
      <c r="G12" s="47"/>
      <c r="H12" s="80"/>
    </row>
    <row r="13" spans="1:9" x14ac:dyDescent="0.25">
      <c r="B13" s="54">
        <v>2035</v>
      </c>
      <c r="C13" s="47"/>
      <c r="D13" s="47"/>
      <c r="E13" s="47"/>
      <c r="F13" s="47"/>
      <c r="G13" s="47"/>
      <c r="H13" s="80"/>
    </row>
    <row r="14" spans="1:9" x14ac:dyDescent="0.25">
      <c r="B14" s="54">
        <v>2034</v>
      </c>
      <c r="C14" s="47"/>
      <c r="D14" s="47"/>
      <c r="E14" s="47"/>
      <c r="F14" s="47"/>
      <c r="G14" s="47"/>
      <c r="H14" s="80"/>
    </row>
    <row r="15" spans="1:9" x14ac:dyDescent="0.25">
      <c r="B15" s="54">
        <v>2033</v>
      </c>
      <c r="C15" s="47"/>
      <c r="D15" s="47"/>
      <c r="E15" s="47"/>
      <c r="F15" s="47"/>
      <c r="G15" s="47"/>
      <c r="H15" s="80"/>
      <c r="I15" s="42"/>
    </row>
    <row r="16" spans="1:9" x14ac:dyDescent="0.25">
      <c r="B16" s="54">
        <v>2032</v>
      </c>
      <c r="C16" s="47"/>
      <c r="D16" s="47"/>
      <c r="E16" s="47"/>
      <c r="F16" s="47"/>
      <c r="G16" s="47"/>
      <c r="H16" s="80"/>
      <c r="I16" s="42"/>
    </row>
    <row r="17" spans="2:9" x14ac:dyDescent="0.25">
      <c r="B17" s="54">
        <v>2031</v>
      </c>
      <c r="C17" s="47"/>
      <c r="D17" s="47"/>
      <c r="E17" s="47"/>
      <c r="F17" s="47"/>
      <c r="G17" s="47"/>
      <c r="H17" s="80"/>
      <c r="I17" s="42"/>
    </row>
    <row r="18" spans="2:9" x14ac:dyDescent="0.25">
      <c r="B18" s="54">
        <v>2030</v>
      </c>
      <c r="C18" s="47"/>
      <c r="D18" s="47"/>
      <c r="E18" s="47"/>
      <c r="F18" s="47"/>
      <c r="G18" s="47"/>
      <c r="H18" s="80"/>
      <c r="I18" s="42"/>
    </row>
    <row r="19" spans="2:9" x14ac:dyDescent="0.25">
      <c r="B19" s="54">
        <v>2029</v>
      </c>
      <c r="C19" s="47"/>
      <c r="D19" s="47"/>
      <c r="E19" s="47"/>
      <c r="F19" s="47"/>
      <c r="G19" s="47"/>
      <c r="H19" s="80"/>
      <c r="I19" s="42"/>
    </row>
    <row r="20" spans="2:9" x14ac:dyDescent="0.25">
      <c r="B20" s="54">
        <v>2028</v>
      </c>
      <c r="C20" s="47"/>
      <c r="D20" s="47"/>
      <c r="E20" s="47"/>
      <c r="F20" s="47"/>
      <c r="G20" s="47"/>
      <c r="H20" s="80"/>
      <c r="I20" s="42"/>
    </row>
    <row r="21" spans="2:9" x14ac:dyDescent="0.25">
      <c r="B21" s="54">
        <v>2027</v>
      </c>
      <c r="C21" s="47"/>
      <c r="D21" s="47"/>
      <c r="E21" s="47"/>
      <c r="F21" s="47"/>
      <c r="G21" s="47"/>
      <c r="H21" s="80"/>
      <c r="I21" s="42"/>
    </row>
    <row r="22" spans="2:9" x14ac:dyDescent="0.25">
      <c r="B22" s="54">
        <v>2026</v>
      </c>
      <c r="C22" s="47"/>
      <c r="D22" s="47"/>
      <c r="E22" s="47"/>
      <c r="F22" s="47"/>
      <c r="G22" s="47"/>
      <c r="H22" s="80"/>
      <c r="I22" s="42"/>
    </row>
    <row r="23" spans="2:9" x14ac:dyDescent="0.25">
      <c r="B23" s="54">
        <v>2025</v>
      </c>
      <c r="C23" s="47"/>
      <c r="D23" s="47"/>
      <c r="E23" s="47"/>
      <c r="F23" s="47"/>
      <c r="G23" s="47"/>
      <c r="H23" s="80"/>
      <c r="I23" s="42"/>
    </row>
    <row r="24" spans="2:9" x14ac:dyDescent="0.25">
      <c r="B24" s="54">
        <v>2024</v>
      </c>
      <c r="C24" s="47"/>
      <c r="D24" s="47"/>
      <c r="E24" s="47"/>
      <c r="F24" s="47"/>
      <c r="G24" s="47"/>
      <c r="H24" s="80"/>
      <c r="I24" s="42"/>
    </row>
    <row r="25" spans="2:9" x14ac:dyDescent="0.25">
      <c r="B25" s="54">
        <v>2023</v>
      </c>
      <c r="C25" s="47"/>
      <c r="D25" s="47"/>
      <c r="E25" s="47"/>
      <c r="F25" s="47"/>
      <c r="G25" s="47"/>
      <c r="H25" s="80"/>
      <c r="I25" s="42"/>
    </row>
    <row r="26" spans="2:9" x14ac:dyDescent="0.25">
      <c r="B26" s="54">
        <v>2022</v>
      </c>
      <c r="C26" s="47"/>
      <c r="D26" s="47"/>
      <c r="E26" s="47"/>
      <c r="F26" s="47"/>
      <c r="G26" s="47"/>
      <c r="H26" s="80"/>
      <c r="I26" s="42"/>
    </row>
    <row r="27" spans="2:9" x14ac:dyDescent="0.25">
      <c r="B27" s="54">
        <v>2021</v>
      </c>
      <c r="C27" s="47"/>
      <c r="D27" s="47"/>
      <c r="E27" s="47"/>
      <c r="F27" s="47"/>
      <c r="G27" s="47"/>
      <c r="H27" s="80"/>
      <c r="I27" s="42"/>
    </row>
    <row r="28" spans="2:9" x14ac:dyDescent="0.25">
      <c r="B28" s="54">
        <v>2020</v>
      </c>
      <c r="C28" s="47"/>
      <c r="D28" s="47"/>
      <c r="E28" s="47"/>
      <c r="F28" s="47"/>
      <c r="G28" s="47"/>
      <c r="H28" s="80"/>
      <c r="I28" s="42"/>
    </row>
    <row r="29" spans="2:9" x14ac:dyDescent="0.25">
      <c r="B29" s="54">
        <v>2019</v>
      </c>
      <c r="C29" s="47" t="s">
        <v>5</v>
      </c>
      <c r="D29" s="47" t="s">
        <v>5</v>
      </c>
      <c r="E29" s="47" t="s">
        <v>5</v>
      </c>
      <c r="F29" s="47" t="s">
        <v>5</v>
      </c>
      <c r="G29" s="47" t="s">
        <v>5</v>
      </c>
      <c r="H29" s="47" t="s">
        <v>5</v>
      </c>
      <c r="I29" s="42"/>
    </row>
    <row r="30" spans="2:9" x14ac:dyDescent="0.25">
      <c r="B30" s="54">
        <v>2018</v>
      </c>
      <c r="C30" s="47"/>
      <c r="D30" s="47"/>
      <c r="E30" s="47"/>
      <c r="F30" s="47"/>
      <c r="G30" s="47"/>
      <c r="H30" s="80"/>
      <c r="I30" s="42"/>
    </row>
    <row r="31" spans="2:9" x14ac:dyDescent="0.25">
      <c r="B31" s="55">
        <v>2017</v>
      </c>
      <c r="C31" s="1"/>
      <c r="D31" s="1"/>
      <c r="E31" s="1"/>
      <c r="F31" s="1"/>
      <c r="G31" s="1"/>
      <c r="H31" s="1"/>
      <c r="I31" s="42"/>
    </row>
    <row r="32" spans="2:9" x14ac:dyDescent="0.25">
      <c r="B32" s="55">
        <v>2016</v>
      </c>
      <c r="C32" s="1"/>
      <c r="D32" s="1"/>
      <c r="E32" s="1"/>
      <c r="F32" s="1"/>
      <c r="G32" s="1"/>
      <c r="H32" s="1"/>
      <c r="I32" s="42"/>
    </row>
    <row r="33" spans="2:9" x14ac:dyDescent="0.25">
      <c r="B33" s="55">
        <v>2015</v>
      </c>
      <c r="C33" s="1"/>
      <c r="D33" s="1"/>
      <c r="E33" s="1"/>
      <c r="F33" s="1"/>
      <c r="G33" s="1"/>
      <c r="H33" s="1"/>
      <c r="I33" s="42"/>
    </row>
    <row r="34" spans="2:9" x14ac:dyDescent="0.25">
      <c r="B34" s="55">
        <v>2014</v>
      </c>
      <c r="C34" s="1"/>
      <c r="D34" s="1"/>
      <c r="E34" s="1"/>
      <c r="F34" s="1"/>
      <c r="G34" s="1"/>
      <c r="H34" s="1"/>
      <c r="I34" s="42"/>
    </row>
    <row r="35" spans="2:9" x14ac:dyDescent="0.25">
      <c r="B35" s="55">
        <v>2013</v>
      </c>
      <c r="C35" s="1"/>
      <c r="D35" s="1"/>
      <c r="E35" s="1"/>
      <c r="F35" s="1"/>
      <c r="G35" s="1"/>
      <c r="H35" s="1"/>
      <c r="I35" s="42"/>
    </row>
    <row r="36" spans="2:9" x14ac:dyDescent="0.25">
      <c r="B36" s="55">
        <v>2012</v>
      </c>
      <c r="C36" s="1"/>
      <c r="D36" s="1"/>
      <c r="E36" s="1"/>
      <c r="F36" s="1"/>
      <c r="G36" s="1"/>
      <c r="H36" s="1"/>
      <c r="I36" s="42"/>
    </row>
    <row r="37" spans="2:9" x14ac:dyDescent="0.25">
      <c r="B37" s="55">
        <v>2011</v>
      </c>
      <c r="C37" s="1"/>
      <c r="D37" s="1"/>
      <c r="E37" s="1"/>
      <c r="F37" s="1"/>
      <c r="G37" s="1"/>
      <c r="H37" s="1"/>
      <c r="I37" s="42"/>
    </row>
    <row r="38" spans="2:9" x14ac:dyDescent="0.25">
      <c r="B38" s="55">
        <v>2010</v>
      </c>
      <c r="C38" s="1"/>
      <c r="D38" s="1"/>
      <c r="E38" s="1"/>
      <c r="F38" s="1"/>
      <c r="G38" s="1"/>
      <c r="H38" s="1"/>
      <c r="I38" s="42"/>
    </row>
    <row r="39" spans="2:9" x14ac:dyDescent="0.25">
      <c r="B39" s="55">
        <v>2009</v>
      </c>
      <c r="C39" s="1"/>
      <c r="D39" s="1"/>
      <c r="E39" s="1"/>
      <c r="F39" s="1"/>
      <c r="G39" s="1"/>
      <c r="H39" s="1"/>
      <c r="I39" s="42"/>
    </row>
    <row r="40" spans="2:9" x14ac:dyDescent="0.25">
      <c r="B40" s="55">
        <v>2008</v>
      </c>
      <c r="C40" s="1"/>
      <c r="D40" s="1"/>
      <c r="E40" s="1"/>
      <c r="F40" s="1"/>
      <c r="G40" s="1"/>
      <c r="H40" s="1"/>
      <c r="I40" s="42"/>
    </row>
    <row r="41" spans="2:9" x14ac:dyDescent="0.25">
      <c r="B41" s="55">
        <v>2007</v>
      </c>
      <c r="C41" s="1"/>
      <c r="D41" s="1"/>
      <c r="E41" s="1"/>
      <c r="F41" s="1"/>
      <c r="G41" s="1"/>
      <c r="H41" s="1"/>
      <c r="I41" s="42"/>
    </row>
    <row r="42" spans="2:9" x14ac:dyDescent="0.25">
      <c r="B42" s="55">
        <v>2006</v>
      </c>
      <c r="C42" s="1"/>
      <c r="D42" s="1"/>
      <c r="E42" s="1"/>
      <c r="F42" s="1"/>
      <c r="G42" s="1"/>
      <c r="H42" s="1"/>
      <c r="I42" s="42"/>
    </row>
    <row r="43" spans="2:9" x14ac:dyDescent="0.25">
      <c r="B43" s="55">
        <v>2005</v>
      </c>
      <c r="C43" s="1"/>
      <c r="D43" s="1"/>
      <c r="E43" s="1"/>
      <c r="F43" s="1"/>
      <c r="G43" s="1"/>
      <c r="H43" s="1"/>
      <c r="I43" s="42"/>
    </row>
    <row r="44" spans="2:9" x14ac:dyDescent="0.25">
      <c r="B44" s="55">
        <v>2004</v>
      </c>
      <c r="C44" s="1"/>
      <c r="D44" s="1"/>
      <c r="E44" s="1"/>
      <c r="F44" s="1"/>
      <c r="G44" s="1"/>
      <c r="H44" s="1"/>
      <c r="I44" s="42"/>
    </row>
    <row r="45" spans="2:9" x14ac:dyDescent="0.25">
      <c r="B45" s="55">
        <v>2003</v>
      </c>
      <c r="C45" s="1"/>
      <c r="D45" s="1"/>
      <c r="E45" s="1"/>
      <c r="F45" s="1"/>
      <c r="G45" s="1"/>
      <c r="H45" s="1"/>
      <c r="I45" s="42"/>
    </row>
    <row r="46" spans="2:9" x14ac:dyDescent="0.25">
      <c r="B46" s="55">
        <v>2002</v>
      </c>
      <c r="C46" s="1"/>
      <c r="D46" s="1"/>
      <c r="E46" s="1"/>
      <c r="F46" s="1"/>
      <c r="G46" s="1"/>
      <c r="H46" s="1"/>
      <c r="I46" s="42"/>
    </row>
    <row r="47" spans="2:9" x14ac:dyDescent="0.25">
      <c r="B47" s="55">
        <v>2001</v>
      </c>
      <c r="C47" s="1"/>
      <c r="D47" s="1"/>
      <c r="E47" s="1"/>
      <c r="F47" s="1"/>
      <c r="G47" s="1"/>
      <c r="H47" s="1"/>
    </row>
    <row r="48" spans="2:9" x14ac:dyDescent="0.25">
      <c r="B48" s="55">
        <v>2000</v>
      </c>
      <c r="C48" s="1"/>
      <c r="D48" s="1"/>
      <c r="E48" s="1"/>
      <c r="F48" s="1"/>
      <c r="G48" s="1"/>
      <c r="H48" s="1"/>
    </row>
    <row r="49" spans="2:8" x14ac:dyDescent="0.25">
      <c r="B49" s="55">
        <v>1999</v>
      </c>
      <c r="C49" s="1"/>
      <c r="D49" s="1"/>
      <c r="E49" s="1"/>
      <c r="F49" s="1"/>
      <c r="G49" s="1"/>
      <c r="H49" s="1"/>
    </row>
    <row r="50" spans="2:8" x14ac:dyDescent="0.25">
      <c r="B50" s="55">
        <v>1998</v>
      </c>
      <c r="C50" s="1"/>
      <c r="D50" s="1"/>
      <c r="E50" s="1"/>
      <c r="F50" s="1"/>
      <c r="G50" s="1"/>
      <c r="H50" s="1"/>
    </row>
    <row r="51" spans="2:8" x14ac:dyDescent="0.25">
      <c r="B51" s="55">
        <v>1997</v>
      </c>
      <c r="C51" s="1"/>
      <c r="D51" s="1"/>
      <c r="E51" s="1"/>
      <c r="F51" s="1"/>
      <c r="G51" s="1"/>
      <c r="H51" s="1"/>
    </row>
    <row r="52" spans="2:8" x14ac:dyDescent="0.25">
      <c r="B52" s="55">
        <v>1996</v>
      </c>
      <c r="C52" s="1"/>
      <c r="D52" s="1"/>
      <c r="E52" s="1"/>
      <c r="F52" s="1"/>
      <c r="G52" s="1"/>
      <c r="H52" s="1"/>
    </row>
    <row r="53" spans="2:8" x14ac:dyDescent="0.25">
      <c r="B53" s="55">
        <v>1995</v>
      </c>
      <c r="C53" s="1"/>
      <c r="D53" s="1"/>
      <c r="E53" s="1"/>
      <c r="F53" s="1"/>
      <c r="G53" s="1"/>
      <c r="H53" s="1"/>
    </row>
  </sheetData>
  <mergeCells count="2">
    <mergeCell ref="B2:F5"/>
    <mergeCell ref="B7:H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showGridLines="0" topLeftCell="A10" zoomScale="70" zoomScaleNormal="70" workbookViewId="0">
      <selection activeCell="D42" sqref="D42"/>
    </sheetView>
  </sheetViews>
  <sheetFormatPr defaultRowHeight="15" x14ac:dyDescent="0.25"/>
  <cols>
    <col min="4" max="4" width="17.7109375" style="15" customWidth="1"/>
    <col min="5" max="5" width="15" style="15" customWidth="1"/>
    <col min="6" max="6" width="21.28515625" style="15" customWidth="1"/>
    <col min="7" max="7" width="25.28515625" style="15" customWidth="1"/>
    <col min="8" max="8" width="21.28515625" style="15" customWidth="1"/>
    <col min="9" max="9" width="21" style="15" customWidth="1"/>
    <col min="10" max="10" width="19" style="15" customWidth="1"/>
    <col min="11" max="11" width="15.28515625" style="15" customWidth="1"/>
    <col min="12" max="12" width="21" style="15" customWidth="1"/>
    <col min="13" max="13" width="17.28515625" style="15" customWidth="1"/>
    <col min="14" max="14" width="14.140625" customWidth="1"/>
    <col min="15" max="15" width="12.140625" customWidth="1"/>
  </cols>
  <sheetData>
    <row r="2" spans="1:15" ht="21" x14ac:dyDescent="0.25">
      <c r="C2" s="139" t="s">
        <v>262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ht="21" x14ac:dyDescent="0.25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C4" s="154" t="s">
        <v>132</v>
      </c>
      <c r="D4" s="155"/>
      <c r="E4" s="155"/>
      <c r="F4" s="155"/>
      <c r="G4" s="155"/>
      <c r="H4" s="155"/>
      <c r="I4" s="155"/>
      <c r="J4" s="156"/>
    </row>
    <row r="5" spans="1:15" ht="15" customHeight="1" x14ac:dyDescent="0.25">
      <c r="A5" s="140"/>
      <c r="B5" s="141"/>
      <c r="C5" s="148" t="s">
        <v>285</v>
      </c>
      <c r="D5" s="149"/>
      <c r="E5" s="149"/>
      <c r="F5" s="149"/>
      <c r="G5" s="149"/>
      <c r="H5" s="149"/>
      <c r="I5" s="149"/>
      <c r="J5" s="150"/>
    </row>
    <row r="6" spans="1:15" x14ac:dyDescent="0.25">
      <c r="A6" s="140"/>
      <c r="B6" s="141"/>
      <c r="C6" s="151"/>
      <c r="D6" s="152"/>
      <c r="E6" s="152"/>
      <c r="F6" s="152"/>
      <c r="G6" s="152"/>
      <c r="H6" s="152"/>
      <c r="I6" s="152"/>
      <c r="J6" s="153"/>
    </row>
    <row r="7" spans="1:15" x14ac:dyDescent="0.25">
      <c r="A7" s="38"/>
      <c r="B7" s="5"/>
      <c r="C7" s="151"/>
      <c r="D7" s="152"/>
      <c r="E7" s="152"/>
      <c r="F7" s="152"/>
      <c r="G7" s="152"/>
      <c r="H7" s="152"/>
      <c r="I7" s="152"/>
      <c r="J7" s="153"/>
      <c r="K7" s="36"/>
      <c r="L7" s="36"/>
      <c r="M7" s="36"/>
    </row>
    <row r="8" spans="1:15" x14ac:dyDescent="0.25">
      <c r="A8" s="38"/>
      <c r="B8" s="5"/>
      <c r="C8" s="142" t="s">
        <v>8</v>
      </c>
      <c r="D8" s="143"/>
      <c r="E8" s="143"/>
      <c r="F8" s="143"/>
      <c r="G8" s="143"/>
      <c r="H8" s="143"/>
      <c r="I8" s="143"/>
      <c r="J8" s="64"/>
      <c r="K8" s="36"/>
      <c r="L8" s="36"/>
      <c r="M8" s="36"/>
    </row>
    <row r="9" spans="1:15" x14ac:dyDescent="0.25">
      <c r="A9" s="38"/>
      <c r="B9" s="5"/>
      <c r="C9" s="144"/>
      <c r="D9" s="145"/>
      <c r="E9" s="145"/>
      <c r="F9" s="145"/>
      <c r="G9" s="145"/>
      <c r="H9" s="145"/>
      <c r="I9" s="145"/>
      <c r="J9" s="65"/>
      <c r="K9" s="36"/>
      <c r="L9" s="36"/>
      <c r="M9" s="36"/>
    </row>
    <row r="10" spans="1:15" x14ac:dyDescent="0.25">
      <c r="A10" s="38"/>
      <c r="B10" s="5"/>
      <c r="C10" s="27"/>
      <c r="D10" s="27"/>
      <c r="E10" s="27"/>
      <c r="F10" s="27"/>
      <c r="G10" s="27"/>
      <c r="H10" s="27"/>
      <c r="I10" s="27"/>
      <c r="J10" s="43"/>
      <c r="K10" s="36"/>
      <c r="L10" s="36"/>
      <c r="M10" s="36"/>
    </row>
    <row r="11" spans="1:15" x14ac:dyDescent="0.25">
      <c r="C11" s="146" t="s">
        <v>107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</row>
    <row r="12" spans="1:15" x14ac:dyDescent="0.25">
      <c r="C12" s="104" t="s">
        <v>86</v>
      </c>
      <c r="D12" s="105" t="s">
        <v>143</v>
      </c>
      <c r="E12" s="105" t="s">
        <v>144</v>
      </c>
      <c r="F12" s="105" t="s">
        <v>145</v>
      </c>
      <c r="G12" s="105" t="s">
        <v>146</v>
      </c>
      <c r="H12" s="105" t="s">
        <v>147</v>
      </c>
      <c r="I12" s="105" t="s">
        <v>148</v>
      </c>
      <c r="J12" s="105" t="s">
        <v>149</v>
      </c>
      <c r="K12" s="105" t="s">
        <v>150</v>
      </c>
      <c r="L12" s="105" t="s">
        <v>151</v>
      </c>
      <c r="M12" s="105" t="s">
        <v>152</v>
      </c>
      <c r="N12" s="105" t="s">
        <v>153</v>
      </c>
      <c r="O12" s="105" t="s">
        <v>154</v>
      </c>
    </row>
    <row r="13" spans="1:15" ht="85.5" customHeight="1" x14ac:dyDescent="0.25">
      <c r="C13" s="104" t="s">
        <v>4</v>
      </c>
      <c r="D13" s="23" t="s">
        <v>155</v>
      </c>
      <c r="E13" s="23" t="s">
        <v>156</v>
      </c>
      <c r="F13" s="23" t="s">
        <v>157</v>
      </c>
      <c r="G13" s="23" t="s">
        <v>158</v>
      </c>
      <c r="H13" s="23" t="s">
        <v>159</v>
      </c>
      <c r="I13" s="24" t="s">
        <v>160</v>
      </c>
      <c r="J13" s="24" t="s">
        <v>43</v>
      </c>
      <c r="K13" s="24" t="s">
        <v>0</v>
      </c>
      <c r="L13" s="24" t="s">
        <v>58</v>
      </c>
      <c r="M13" s="24" t="s">
        <v>59</v>
      </c>
      <c r="N13" s="25" t="s">
        <v>135</v>
      </c>
      <c r="O13" s="25" t="s">
        <v>142</v>
      </c>
    </row>
    <row r="14" spans="1:15" x14ac:dyDescent="0.25">
      <c r="C14" s="66">
        <v>2015</v>
      </c>
      <c r="D14" s="69">
        <f>VLOOKUP($C$14,'Agua I'!$B$10:$N$53,2,FALSE)</f>
        <v>7793</v>
      </c>
      <c r="E14" s="68">
        <f>VLOOKUP($C$14,'Agua I'!$B$10:$N$53,3,FALSE)</f>
        <v>4913</v>
      </c>
      <c r="F14" s="68">
        <f>VLOOKUP($C$14,'Agua I'!$B$10:$N$53,4,FALSE)</f>
        <v>4862</v>
      </c>
      <c r="G14" s="68">
        <f>VLOOKUP($C$14,'Agua I'!$B$10:$N$53,5,FALSE)</f>
        <v>1638</v>
      </c>
      <c r="H14" s="68">
        <f>VLOOKUP($C$14,'Agua I'!$B$10:$N$53,6,FALSE)</f>
        <v>1666</v>
      </c>
      <c r="I14" s="68">
        <f>VLOOKUP($C$14,'Agua I'!$B$10:$N$53,7,FALSE)</f>
        <v>1638</v>
      </c>
      <c r="J14" s="69">
        <f>VLOOKUP($C$14,'Agua I'!$B$10:$N$53,8,FALSE)</f>
        <v>20.95</v>
      </c>
      <c r="K14" s="71">
        <f>VLOOKUP($C$14,'Agua I'!$B$10:$N$53,9,FALSE)/100</f>
        <v>0.44549999999999995</v>
      </c>
      <c r="L14" s="69">
        <f>VLOOKUP($C$14,'Agua I'!$B$10:$N$53,10,FALSE)</f>
        <v>0</v>
      </c>
      <c r="M14" s="69" t="str">
        <f>VLOOKUP($C$14,'Agua I'!$B$10:$N$53,11,FALSE)</f>
        <v>-</v>
      </c>
      <c r="N14" s="71">
        <f>(VLOOKUP($C$14,'Agua I'!$B$10:$N$53,12,FALSE))/100</f>
        <v>1</v>
      </c>
      <c r="O14" s="71">
        <f>VLOOKUP($C$14,'Agua I'!$B$10:$N$53,13,FALSE)</f>
        <v>0.43880000000000002</v>
      </c>
    </row>
    <row r="15" spans="1:15" x14ac:dyDescent="0.25"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49"/>
      <c r="O15" s="49"/>
    </row>
    <row r="16" spans="1:15" x14ac:dyDescent="0.25">
      <c r="C16" s="158" t="s">
        <v>108</v>
      </c>
      <c r="D16" s="158"/>
      <c r="E16" s="158"/>
      <c r="F16" s="158"/>
      <c r="G16" s="158"/>
      <c r="H16" s="158"/>
      <c r="I16" s="158"/>
      <c r="J16" s="158"/>
      <c r="K16" s="158"/>
      <c r="L16" s="50"/>
      <c r="M16" s="50"/>
      <c r="N16" s="49"/>
      <c r="O16" s="49"/>
    </row>
    <row r="17" spans="3:15" x14ac:dyDescent="0.25">
      <c r="C17" s="104" t="s">
        <v>86</v>
      </c>
      <c r="D17" s="105" t="s">
        <v>143</v>
      </c>
      <c r="E17" s="105" t="s">
        <v>145</v>
      </c>
      <c r="F17" s="106" t="s">
        <v>161</v>
      </c>
      <c r="G17" s="106" t="s">
        <v>162</v>
      </c>
      <c r="H17" s="106" t="s">
        <v>163</v>
      </c>
      <c r="I17" s="106" t="s">
        <v>164</v>
      </c>
      <c r="J17" s="106" t="s">
        <v>165</v>
      </c>
      <c r="K17" s="106" t="s">
        <v>5</v>
      </c>
      <c r="M17" s="50"/>
      <c r="N17" s="49"/>
      <c r="O17" s="49"/>
    </row>
    <row r="18" spans="3:15" ht="78" customHeight="1" x14ac:dyDescent="0.25">
      <c r="C18" s="104" t="s">
        <v>4</v>
      </c>
      <c r="D18" s="26" t="s">
        <v>6</v>
      </c>
      <c r="E18" s="26" t="s">
        <v>7</v>
      </c>
      <c r="F18" s="26" t="s">
        <v>76</v>
      </c>
      <c r="G18" s="26" t="s">
        <v>44</v>
      </c>
      <c r="H18" s="26" t="s">
        <v>45</v>
      </c>
      <c r="I18" s="26" t="s">
        <v>46</v>
      </c>
      <c r="J18" s="26" t="s">
        <v>47</v>
      </c>
      <c r="K18" s="26" t="s">
        <v>48</v>
      </c>
      <c r="M18" s="50"/>
      <c r="N18" s="49"/>
      <c r="O18" s="49"/>
    </row>
    <row r="19" spans="3:15" x14ac:dyDescent="0.25">
      <c r="C19" s="66">
        <v>2015</v>
      </c>
      <c r="D19" s="68">
        <f>VLOOKUP($C$19,'Agua II'!$B$10:$J$53,2,FALSE)</f>
        <v>0</v>
      </c>
      <c r="E19" s="68">
        <f>VLOOKUP($C$19,'Agua II'!$B$10:$J$53,3,FALSE)</f>
        <v>0</v>
      </c>
      <c r="F19" s="68">
        <f>VLOOKUP($C$19,'Agua II'!$B$10:$J$53,4,FALSE)</f>
        <v>112.9</v>
      </c>
      <c r="G19" s="68">
        <f>VLOOKUP($C$19,'Agua II'!$B$10:$J$53,5,FALSE)</f>
        <v>449.7</v>
      </c>
      <c r="H19" s="68">
        <f>VLOOKUP($C$19,'Agua II'!$B$10:$J$53,6,FALSE)</f>
        <v>200.34</v>
      </c>
      <c r="I19" s="68">
        <f>VLOOKUP($C$19,'Agua II'!$B$10:$J$53,7,FALSE)</f>
        <v>200.34</v>
      </c>
      <c r="J19" s="68">
        <f>VLOOKUP($C$19,'Agua II'!$B$10:$J$53,8,FALSE)</f>
        <v>252.35</v>
      </c>
      <c r="K19" s="68">
        <f>VLOOKUP($C$19,'Agua II'!$B$10:$J$53,9,FALSE)</f>
        <v>449.7</v>
      </c>
      <c r="L19" s="50"/>
      <c r="M19" s="50"/>
      <c r="N19" s="49"/>
      <c r="O19" s="49"/>
    </row>
    <row r="20" spans="3:15" x14ac:dyDescent="0.25"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49"/>
      <c r="O20" s="49"/>
    </row>
    <row r="21" spans="3:15" x14ac:dyDescent="0.25">
      <c r="C21" s="159" t="s">
        <v>109</v>
      </c>
      <c r="D21" s="160"/>
      <c r="E21" s="160"/>
      <c r="F21" s="160"/>
      <c r="G21" s="160"/>
      <c r="H21" s="160"/>
      <c r="I21" s="160"/>
      <c r="J21" s="160"/>
      <c r="K21" s="160"/>
      <c r="L21" s="161"/>
      <c r="M21" s="36"/>
      <c r="N21" s="49"/>
      <c r="O21" s="49"/>
    </row>
    <row r="22" spans="3:15" x14ac:dyDescent="0.25">
      <c r="C22" s="104" t="s">
        <v>86</v>
      </c>
      <c r="D22" s="107" t="s">
        <v>169</v>
      </c>
      <c r="E22" s="107" t="s">
        <v>170</v>
      </c>
      <c r="F22" s="107" t="s">
        <v>166</v>
      </c>
      <c r="G22" s="107" t="s">
        <v>167</v>
      </c>
      <c r="H22" s="107" t="s">
        <v>168</v>
      </c>
      <c r="I22" s="107" t="s">
        <v>171</v>
      </c>
      <c r="J22" s="107" t="s">
        <v>172</v>
      </c>
      <c r="K22" s="107" t="s">
        <v>173</v>
      </c>
      <c r="L22" s="107" t="s">
        <v>174</v>
      </c>
      <c r="N22" s="49"/>
      <c r="O22" s="49"/>
    </row>
    <row r="23" spans="3:15" ht="120.75" customHeight="1" x14ac:dyDescent="0.25">
      <c r="C23" s="104" t="s">
        <v>4</v>
      </c>
      <c r="D23" s="47" t="s">
        <v>60</v>
      </c>
      <c r="E23" s="47" t="s">
        <v>61</v>
      </c>
      <c r="F23" s="47" t="s">
        <v>62</v>
      </c>
      <c r="G23" s="48" t="s">
        <v>63</v>
      </c>
      <c r="H23" s="48" t="s">
        <v>64</v>
      </c>
      <c r="I23" s="48" t="s">
        <v>81</v>
      </c>
      <c r="J23" s="48" t="s">
        <v>84</v>
      </c>
      <c r="K23" s="48" t="s">
        <v>82</v>
      </c>
      <c r="L23" s="48" t="s">
        <v>83</v>
      </c>
      <c r="N23" s="49"/>
      <c r="O23" s="49"/>
    </row>
    <row r="24" spans="3:15" x14ac:dyDescent="0.25">
      <c r="C24" s="66">
        <v>2013</v>
      </c>
      <c r="D24" s="68">
        <f>VLOOKUP($C$24,'Agua III'!$B$10:$K$53,2,FALSE)</f>
        <v>225</v>
      </c>
      <c r="E24" s="68">
        <f>VLOOKUP($C$24,'Agua III'!$B$10:$K$53,3,FALSE)</f>
        <v>144</v>
      </c>
      <c r="F24" s="68">
        <f>VLOOKUP($C$24,'Agua III'!$B$10:$K$53,4,FALSE)</f>
        <v>1</v>
      </c>
      <c r="G24" s="68">
        <f>VLOOKUP($C$24,'Agua III'!$B$10:$K$53,5,FALSE)</f>
        <v>225</v>
      </c>
      <c r="H24" s="68">
        <f>VLOOKUP($C$24,'Agua III'!$B$10:$K$53,6,FALSE)</f>
        <v>225</v>
      </c>
      <c r="I24" s="71">
        <f>VLOOKUP($C$24,'Agua III'!$B$10:$K$53,7,FALSE)</f>
        <v>0.34</v>
      </c>
      <c r="J24" s="69">
        <f>VLOOKUP($C$24,'Agua III'!$B$10:$K$53,8,FALSE)</f>
        <v>132.44</v>
      </c>
      <c r="K24" s="69">
        <f>VLOOKUP($C$24,'Agua III'!$B$10:$K$53,9,FALSE)</f>
        <v>64</v>
      </c>
      <c r="L24" s="69">
        <f>VLOOKUP($C$24,'Agua III'!$B$10:$K$53,10,FALSE)</f>
        <v>64</v>
      </c>
      <c r="M24" s="36"/>
      <c r="N24" s="49"/>
      <c r="O24" s="49"/>
    </row>
    <row r="25" spans="3:15" x14ac:dyDescent="0.25"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9"/>
      <c r="O25" s="49"/>
    </row>
    <row r="26" spans="3:15" x14ac:dyDescent="0.25">
      <c r="C26" s="157" t="s">
        <v>110</v>
      </c>
      <c r="D26" s="157"/>
      <c r="E26" s="157"/>
      <c r="F26" s="157"/>
      <c r="G26" s="157"/>
      <c r="H26" s="157"/>
      <c r="I26" s="157"/>
      <c r="J26" s="157"/>
      <c r="K26" s="157"/>
      <c r="L26" s="157"/>
      <c r="M26" s="50"/>
      <c r="N26" s="49"/>
      <c r="O26" s="49"/>
    </row>
    <row r="27" spans="3:15" x14ac:dyDescent="0.25">
      <c r="C27" s="108" t="s">
        <v>86</v>
      </c>
      <c r="D27" s="109" t="s">
        <v>175</v>
      </c>
      <c r="E27" s="109" t="s">
        <v>176</v>
      </c>
      <c r="F27" s="109" t="s">
        <v>177</v>
      </c>
      <c r="G27" s="109" t="s">
        <v>178</v>
      </c>
      <c r="H27" s="109" t="s">
        <v>179</v>
      </c>
      <c r="I27" s="109" t="s">
        <v>180</v>
      </c>
      <c r="J27" s="109" t="s">
        <v>181</v>
      </c>
      <c r="K27" s="109" t="s">
        <v>182</v>
      </c>
      <c r="L27" s="109" t="s">
        <v>183</v>
      </c>
      <c r="M27" s="50"/>
      <c r="N27" s="49"/>
      <c r="O27" s="49"/>
    </row>
    <row r="28" spans="3:15" ht="73.5" customHeight="1" x14ac:dyDescent="0.25">
      <c r="C28" s="104" t="s">
        <v>4</v>
      </c>
      <c r="D28" s="47" t="s">
        <v>49</v>
      </c>
      <c r="E28" s="47" t="s">
        <v>50</v>
      </c>
      <c r="F28" s="47" t="s">
        <v>51</v>
      </c>
      <c r="G28" s="47" t="s">
        <v>52</v>
      </c>
      <c r="H28" s="47" t="s">
        <v>53</v>
      </c>
      <c r="I28" s="47" t="s">
        <v>54</v>
      </c>
      <c r="J28" s="47" t="s">
        <v>55</v>
      </c>
      <c r="K28" s="47" t="s">
        <v>56</v>
      </c>
      <c r="L28" s="47" t="s">
        <v>57</v>
      </c>
      <c r="M28" s="50"/>
      <c r="N28" s="49"/>
      <c r="O28" s="49"/>
    </row>
    <row r="29" spans="3:15" x14ac:dyDescent="0.25">
      <c r="C29" s="67">
        <v>2005</v>
      </c>
      <c r="D29" s="69">
        <f>VLOOKUP($C$29,'Agua IV'!$B$11:$K$54,2,FALSE)</f>
        <v>307449</v>
      </c>
      <c r="E29" s="69">
        <f>VLOOKUP($C$29,'Agua IV'!$B$11:$K$54,3,FALSE)</f>
        <v>307449</v>
      </c>
      <c r="F29" s="69">
        <f>VLOOKUP($C$29,'Agua IV'!$B$11:$K$54,4,FALSE)</f>
        <v>11012</v>
      </c>
      <c r="G29" s="69">
        <f>VLOOKUP($C$29,'Agua IV'!$B$11:$K$54,5,FALSE)</f>
        <v>290542</v>
      </c>
      <c r="H29" s="69">
        <f>VLOOKUP($C$29,'Agua IV'!$B$11:$K$54,6,FALSE)</f>
        <v>103948</v>
      </c>
      <c r="I29" s="69">
        <f>VLOOKUP($C$29,'Agua IV'!$B$11:$K$54,7,FALSE)</f>
        <v>103</v>
      </c>
      <c r="J29" s="69">
        <f>VLOOKUP($C$29,'Agua IV'!$B$11:$K$54,8,FALSE)</f>
        <v>20219</v>
      </c>
      <c r="K29" s="69">
        <f>VLOOKUP($C$29,'Agua IV'!$B$11:$K$54,9,FALSE)</f>
        <v>49616</v>
      </c>
      <c r="L29" s="69">
        <f>VLOOKUP($C$29,'Agua IV'!$B$11:$K$54,10,FALSE)</f>
        <v>205752</v>
      </c>
      <c r="M29" s="50"/>
      <c r="N29" s="49"/>
      <c r="O29" s="49"/>
    </row>
    <row r="30" spans="3:15" x14ac:dyDescent="0.25"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49"/>
      <c r="O30" s="49"/>
    </row>
    <row r="31" spans="3:15" x14ac:dyDescent="0.25">
      <c r="C31" s="146" t="s">
        <v>111</v>
      </c>
      <c r="D31" s="146"/>
      <c r="E31" s="146"/>
      <c r="F31" s="146"/>
      <c r="G31" s="146"/>
      <c r="H31" s="146"/>
      <c r="I31" s="50"/>
      <c r="J31" s="46"/>
      <c r="K31" s="50"/>
      <c r="L31" s="50"/>
      <c r="M31" s="50"/>
      <c r="N31" s="49"/>
      <c r="O31" s="49"/>
    </row>
    <row r="32" spans="3:15" x14ac:dyDescent="0.25">
      <c r="C32" s="104" t="s">
        <v>86</v>
      </c>
      <c r="D32" s="66" t="s">
        <v>112</v>
      </c>
      <c r="E32" s="66" t="s">
        <v>113</v>
      </c>
      <c r="F32" s="66" t="s">
        <v>114</v>
      </c>
      <c r="G32" s="66" t="s">
        <v>115</v>
      </c>
      <c r="H32" s="66" t="s">
        <v>98</v>
      </c>
      <c r="I32" s="50"/>
      <c r="J32" s="46"/>
      <c r="K32" s="50"/>
      <c r="L32" s="50"/>
      <c r="M32" s="50"/>
      <c r="N32" s="49"/>
      <c r="O32" s="49"/>
    </row>
    <row r="33" spans="3:15" ht="51" x14ac:dyDescent="0.25">
      <c r="C33" s="104" t="s">
        <v>4</v>
      </c>
      <c r="D33" s="47" t="s">
        <v>138</v>
      </c>
      <c r="E33" s="47" t="s">
        <v>139</v>
      </c>
      <c r="F33" s="47" t="s">
        <v>140</v>
      </c>
      <c r="G33" s="47" t="s">
        <v>81</v>
      </c>
      <c r="H33" s="47" t="s">
        <v>120</v>
      </c>
      <c r="I33" s="50"/>
      <c r="J33" s="46"/>
      <c r="K33" s="50"/>
      <c r="L33" s="50"/>
      <c r="M33" s="50"/>
      <c r="N33" s="49"/>
      <c r="O33" s="49"/>
    </row>
    <row r="34" spans="3:15" x14ac:dyDescent="0.25">
      <c r="C34" s="67">
        <v>2016</v>
      </c>
      <c r="D34" s="69">
        <f>VLOOKUP($C$34,'Agua V'!$B$31:$G$53,2,FALSE)</f>
        <v>98</v>
      </c>
      <c r="E34" s="69">
        <f>VLOOKUP($C$34,'Agua V'!$B$31:$G$53,3,FALSE)</f>
        <v>61.76</v>
      </c>
      <c r="F34" s="69">
        <f>VLOOKUP($C$34,'Agua V'!$B$31:$G$53,4,FALSE)</f>
        <v>115.2</v>
      </c>
      <c r="G34" s="69">
        <f>VLOOKUP($C$34,'Agua V'!$B$31:$G$53,5,FALSE)</f>
        <v>0</v>
      </c>
      <c r="H34" s="69">
        <f>VLOOKUP($C$34,'Agua V'!$B$31:$G$53,6,FALSE)</f>
        <v>0</v>
      </c>
      <c r="I34" s="70"/>
      <c r="J34" s="46"/>
      <c r="K34" s="50"/>
      <c r="L34" s="50"/>
      <c r="M34" s="50"/>
      <c r="N34" s="49"/>
      <c r="O34" s="49"/>
    </row>
    <row r="35" spans="3:15" x14ac:dyDescent="0.25">
      <c r="C35" s="46"/>
      <c r="D35" s="46"/>
      <c r="E35" s="46"/>
      <c r="F35" s="46"/>
      <c r="G35" s="46"/>
      <c r="H35" s="46"/>
      <c r="I35" s="50"/>
      <c r="J35" s="46"/>
      <c r="K35" s="50"/>
      <c r="L35" s="50"/>
      <c r="M35" s="50"/>
      <c r="N35" s="49"/>
      <c r="O35" s="49"/>
    </row>
    <row r="36" spans="3:15" ht="29.25" customHeight="1" x14ac:dyDescent="0.25">
      <c r="C36" s="147" t="s">
        <v>121</v>
      </c>
      <c r="D36" s="147"/>
      <c r="E36" s="147"/>
      <c r="F36" s="147"/>
      <c r="G36" s="147"/>
      <c r="H36" s="46"/>
      <c r="I36" s="50"/>
      <c r="J36" s="46"/>
      <c r="K36" s="50"/>
      <c r="L36" s="50"/>
      <c r="M36" s="50"/>
      <c r="N36" s="49"/>
      <c r="O36" s="49"/>
    </row>
    <row r="37" spans="3:15" x14ac:dyDescent="0.25">
      <c r="C37" s="104" t="s">
        <v>86</v>
      </c>
      <c r="D37" s="110" t="s">
        <v>122</v>
      </c>
      <c r="E37" s="110" t="s">
        <v>123</v>
      </c>
      <c r="F37" s="110" t="s">
        <v>124</v>
      </c>
      <c r="G37" s="110" t="s">
        <v>125</v>
      </c>
      <c r="H37" s="46"/>
      <c r="I37" s="50"/>
      <c r="J37" s="46"/>
      <c r="K37" s="50"/>
      <c r="L37" s="50"/>
      <c r="M37" s="50"/>
      <c r="N37" s="49"/>
      <c r="O37" s="49"/>
    </row>
    <row r="38" spans="3:15" ht="38.25" x14ac:dyDescent="0.25">
      <c r="C38" s="104" t="s">
        <v>4</v>
      </c>
      <c r="D38" s="51" t="s">
        <v>137</v>
      </c>
      <c r="E38" s="51" t="s">
        <v>134</v>
      </c>
      <c r="F38" s="51" t="s">
        <v>135</v>
      </c>
      <c r="G38" s="51" t="s">
        <v>136</v>
      </c>
      <c r="H38" s="46"/>
      <c r="I38" s="50"/>
      <c r="J38" s="46"/>
      <c r="K38" s="50"/>
      <c r="L38" s="50"/>
      <c r="M38" s="50"/>
      <c r="N38" s="49"/>
      <c r="O38" s="49"/>
    </row>
    <row r="39" spans="3:15" x14ac:dyDescent="0.25">
      <c r="C39" s="67">
        <v>2015</v>
      </c>
      <c r="D39" s="68">
        <f>VLOOKUP($C$39,'Agua VI'!$B$10:$G$54,2,FALSE)</f>
        <v>0</v>
      </c>
      <c r="E39" s="68">
        <f>VLOOKUP($C$39,'Agua VI'!$B$10:$G$54,3,FALSE)</f>
        <v>55.45</v>
      </c>
      <c r="F39" s="68">
        <f>VLOOKUP($C$39,'Agua VI'!$B$10:$G$54,4,FALSE)</f>
        <v>100</v>
      </c>
      <c r="G39" s="68">
        <f>VLOOKUP($C$39,'Agua VI'!$B$10:$G$54,5,FALSE)</f>
        <v>0</v>
      </c>
      <c r="H39" s="46"/>
      <c r="I39" s="50"/>
      <c r="J39" s="46"/>
      <c r="K39" s="50"/>
      <c r="L39" s="50"/>
      <c r="M39" s="50"/>
      <c r="N39" s="49"/>
      <c r="O39" s="49"/>
    </row>
    <row r="40" spans="3:15" x14ac:dyDescent="0.25">
      <c r="C40" s="46"/>
      <c r="D40" s="46"/>
      <c r="E40" s="46"/>
      <c r="F40" s="46"/>
      <c r="G40" s="46"/>
      <c r="H40" s="46"/>
      <c r="I40" s="50"/>
      <c r="J40" s="46"/>
      <c r="K40" s="50"/>
      <c r="L40" s="50"/>
      <c r="M40" s="50"/>
      <c r="N40" s="49"/>
      <c r="O40" s="49"/>
    </row>
    <row r="41" spans="3:15" ht="28.5" customHeight="1" x14ac:dyDescent="0.25">
      <c r="C41" s="137" t="s">
        <v>129</v>
      </c>
      <c r="D41" s="138"/>
      <c r="E41" s="46"/>
      <c r="F41" s="46"/>
      <c r="G41" s="46"/>
      <c r="H41" s="46"/>
      <c r="I41" s="50"/>
      <c r="J41" s="46"/>
      <c r="K41" s="50"/>
      <c r="L41" s="50"/>
      <c r="M41" s="50"/>
      <c r="N41" s="49"/>
      <c r="O41" s="49"/>
    </row>
    <row r="42" spans="3:15" x14ac:dyDescent="0.25">
      <c r="C42" s="104" t="s">
        <v>86</v>
      </c>
      <c r="D42" s="110" t="s">
        <v>130</v>
      </c>
      <c r="E42" s="46"/>
      <c r="F42" s="46"/>
      <c r="G42" s="46"/>
      <c r="H42" s="46"/>
      <c r="I42" s="50"/>
      <c r="J42" s="46"/>
      <c r="K42" s="50"/>
      <c r="L42" s="50"/>
      <c r="M42" s="50"/>
      <c r="N42" s="49"/>
      <c r="O42" s="49"/>
    </row>
    <row r="43" spans="3:15" ht="38.25" x14ac:dyDescent="0.25">
      <c r="C43" s="104" t="s">
        <v>4</v>
      </c>
      <c r="D43" s="51" t="s">
        <v>141</v>
      </c>
      <c r="E43" s="46"/>
      <c r="F43" s="46"/>
      <c r="G43" s="46"/>
      <c r="H43" s="46"/>
      <c r="I43" s="50"/>
      <c r="J43" s="46"/>
      <c r="K43" s="50"/>
      <c r="L43" s="50"/>
      <c r="M43" s="50"/>
      <c r="N43" s="49"/>
      <c r="O43" s="49"/>
    </row>
    <row r="44" spans="3:15" x14ac:dyDescent="0.25">
      <c r="C44" s="67">
        <v>2015</v>
      </c>
      <c r="D44" s="68">
        <f>VLOOKUP($C$44,'Agua VI'!$B$10:$G$54,6,FALSE)</f>
        <v>0</v>
      </c>
      <c r="E44" s="46"/>
      <c r="F44" s="46"/>
      <c r="G44" s="46"/>
      <c r="H44" s="46"/>
      <c r="I44" s="50"/>
      <c r="J44" s="46"/>
      <c r="K44" s="50"/>
      <c r="L44" s="50"/>
      <c r="M44" s="50"/>
      <c r="N44" s="49"/>
      <c r="O44" s="49"/>
    </row>
    <row r="45" spans="3:15" x14ac:dyDescent="0.25">
      <c r="D45" s="27"/>
      <c r="E45" s="27"/>
      <c r="F45" s="27"/>
      <c r="G45" s="27"/>
      <c r="H45" s="27"/>
      <c r="I45" s="27"/>
      <c r="J45" s="27"/>
    </row>
    <row r="46" spans="3:15" x14ac:dyDescent="0.25">
      <c r="C46" s="35" t="s">
        <v>5</v>
      </c>
      <c r="D46" s="36" t="s">
        <v>77</v>
      </c>
    </row>
    <row r="47" spans="3:15" x14ac:dyDescent="0.25">
      <c r="C47" s="34" t="s">
        <v>78</v>
      </c>
      <c r="D47" s="36" t="s">
        <v>211</v>
      </c>
    </row>
  </sheetData>
  <protectedRanges>
    <protectedRange sqref="C29" name="Intervalo4"/>
    <protectedRange sqref="C19" name="Intervalo2"/>
    <protectedRange sqref="C14" name="Intervalo1"/>
    <protectedRange sqref="C24" name="Intervalo3"/>
    <protectedRange sqref="C34" name="Intervalo1_1"/>
    <protectedRange sqref="C39" name="Intervalo2_1"/>
    <protectedRange sqref="C44" name="Intervalo2_3"/>
  </protectedRanges>
  <mergeCells count="12">
    <mergeCell ref="C41:D41"/>
    <mergeCell ref="C2:O2"/>
    <mergeCell ref="A5:B6"/>
    <mergeCell ref="C8:I9"/>
    <mergeCell ref="C31:H31"/>
    <mergeCell ref="C36:G36"/>
    <mergeCell ref="C5:J7"/>
    <mergeCell ref="C4:J4"/>
    <mergeCell ref="C26:L26"/>
    <mergeCell ref="C16:K16"/>
    <mergeCell ref="C11:O11"/>
    <mergeCell ref="C21:L21"/>
  </mergeCells>
  <phoneticPr fontId="3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7"/>
  <sheetViews>
    <sheetView showGridLines="0" zoomScale="70" zoomScaleNormal="70" workbookViewId="0">
      <selection activeCell="E69" sqref="E69"/>
    </sheetView>
  </sheetViews>
  <sheetFormatPr defaultRowHeight="15" x14ac:dyDescent="0.25"/>
  <cols>
    <col min="1" max="1" width="8.85546875" customWidth="1"/>
    <col min="2" max="2" width="9.42578125" customWidth="1"/>
    <col min="4" max="4" width="11.28515625" customWidth="1"/>
    <col min="5" max="5" width="13.7109375" customWidth="1"/>
    <col min="6" max="6" width="13.42578125" customWidth="1"/>
    <col min="7" max="7" width="16.42578125" customWidth="1"/>
    <col min="8" max="8" width="14.5703125" customWidth="1"/>
    <col min="9" max="9" width="10.7109375" customWidth="1"/>
    <col min="10" max="10" width="11.28515625" customWidth="1"/>
    <col min="11" max="11" width="15" customWidth="1"/>
    <col min="12" max="12" width="18.42578125" customWidth="1"/>
    <col min="13" max="13" width="17.7109375" customWidth="1"/>
  </cols>
  <sheetData>
    <row r="2" spans="2:17" ht="15" customHeight="1" x14ac:dyDescent="0.25">
      <c r="B2" s="219" t="s">
        <v>279</v>
      </c>
      <c r="C2" s="219"/>
      <c r="D2" s="219"/>
      <c r="E2" s="219"/>
      <c r="F2" s="219"/>
      <c r="G2" s="219"/>
      <c r="H2" s="219"/>
    </row>
    <row r="3" spans="2:17" x14ac:dyDescent="0.25">
      <c r="B3" s="219"/>
      <c r="C3" s="219"/>
      <c r="D3" s="219"/>
      <c r="E3" s="219"/>
      <c r="F3" s="219"/>
      <c r="G3" s="219"/>
      <c r="H3" s="219"/>
    </row>
    <row r="4" spans="2:17" x14ac:dyDescent="0.25">
      <c r="B4" s="219"/>
      <c r="C4" s="219"/>
      <c r="D4" s="219"/>
      <c r="E4" s="219"/>
      <c r="F4" s="219"/>
      <c r="G4" s="219"/>
      <c r="H4" s="219"/>
    </row>
    <row r="5" spans="2:17" x14ac:dyDescent="0.25">
      <c r="B5" s="219"/>
      <c r="C5" s="219"/>
      <c r="D5" s="219"/>
      <c r="E5" s="219"/>
      <c r="F5" s="219"/>
      <c r="G5" s="219"/>
      <c r="H5" s="219"/>
    </row>
    <row r="7" spans="2:17" x14ac:dyDescent="0.25">
      <c r="B7" s="184" t="s">
        <v>19</v>
      </c>
      <c r="C7" s="185"/>
      <c r="D7" s="185"/>
      <c r="E7" s="185"/>
      <c r="F7" s="185"/>
      <c r="G7" s="185"/>
      <c r="H7" s="185"/>
      <c r="I7" s="185"/>
      <c r="J7" s="185"/>
      <c r="K7" s="186"/>
      <c r="L7" s="218" t="s">
        <v>225</v>
      </c>
      <c r="M7" s="218"/>
      <c r="N7" s="120"/>
      <c r="O7" s="120"/>
      <c r="P7" s="120"/>
      <c r="Q7" s="120"/>
    </row>
    <row r="8" spans="2:17" ht="25.5" customHeight="1" x14ac:dyDescent="0.25">
      <c r="B8" s="146" t="s">
        <v>4</v>
      </c>
      <c r="C8" s="220" t="s">
        <v>18</v>
      </c>
      <c r="D8" s="221"/>
      <c r="E8" s="221"/>
      <c r="F8" s="221"/>
      <c r="G8" s="221"/>
      <c r="H8" s="221"/>
      <c r="I8" s="221"/>
      <c r="J8" s="221"/>
      <c r="K8" s="222"/>
      <c r="L8" s="126" t="s">
        <v>130</v>
      </c>
      <c r="M8" s="126" t="s">
        <v>220</v>
      </c>
      <c r="N8" s="120"/>
      <c r="O8" s="120"/>
      <c r="P8" s="120"/>
      <c r="Q8" s="120"/>
    </row>
    <row r="9" spans="2:17" ht="88.5" customHeight="1" x14ac:dyDescent="0.25">
      <c r="B9" s="146"/>
      <c r="C9" s="48" t="s">
        <v>17</v>
      </c>
      <c r="D9" s="48" t="s">
        <v>16</v>
      </c>
      <c r="E9" s="48" t="s">
        <v>15</v>
      </c>
      <c r="F9" s="48" t="s">
        <v>14</v>
      </c>
      <c r="G9" s="48" t="s">
        <v>13</v>
      </c>
      <c r="H9" s="48" t="s">
        <v>12</v>
      </c>
      <c r="I9" s="48" t="s">
        <v>11</v>
      </c>
      <c r="J9" s="48" t="s">
        <v>10</v>
      </c>
      <c r="K9" s="48" t="s">
        <v>9</v>
      </c>
      <c r="L9" s="51" t="s">
        <v>141</v>
      </c>
      <c r="M9" s="51" t="s">
        <v>221</v>
      </c>
    </row>
    <row r="10" spans="2:17" x14ac:dyDescent="0.25">
      <c r="B10" s="53">
        <v>2038</v>
      </c>
      <c r="C10" s="47"/>
      <c r="D10" s="47"/>
      <c r="E10" s="47"/>
      <c r="F10" s="47"/>
      <c r="G10" s="47"/>
      <c r="H10" s="44"/>
      <c r="I10" s="44"/>
      <c r="J10" s="44"/>
      <c r="K10" s="44"/>
      <c r="L10" s="44"/>
      <c r="M10" s="44"/>
    </row>
    <row r="11" spans="2:17" x14ac:dyDescent="0.25">
      <c r="B11" s="53">
        <v>2037</v>
      </c>
      <c r="C11" s="47"/>
      <c r="D11" s="47"/>
      <c r="E11" s="47"/>
      <c r="F11" s="47"/>
      <c r="G11" s="47"/>
      <c r="H11" s="44"/>
      <c r="I11" s="44"/>
      <c r="J11" s="44"/>
      <c r="K11" s="44"/>
      <c r="L11" s="44"/>
      <c r="M11" s="44"/>
    </row>
    <row r="12" spans="2:17" x14ac:dyDescent="0.25">
      <c r="B12" s="53">
        <v>2036</v>
      </c>
      <c r="C12" s="47"/>
      <c r="D12" s="47"/>
      <c r="E12" s="47"/>
      <c r="F12" s="47"/>
      <c r="G12" s="47"/>
      <c r="H12" s="44"/>
      <c r="I12" s="44"/>
      <c r="J12" s="44"/>
      <c r="K12" s="44"/>
      <c r="L12" s="44"/>
      <c r="M12" s="44"/>
    </row>
    <row r="13" spans="2:17" x14ac:dyDescent="0.25">
      <c r="B13" s="54">
        <v>2035</v>
      </c>
      <c r="C13" s="47"/>
      <c r="D13" s="47"/>
      <c r="E13" s="47"/>
      <c r="F13" s="47"/>
      <c r="G13" s="47"/>
      <c r="H13" s="44"/>
      <c r="I13" s="44"/>
      <c r="J13" s="44"/>
      <c r="K13" s="44"/>
      <c r="L13" s="44"/>
      <c r="M13" s="44"/>
    </row>
    <row r="14" spans="2:17" x14ac:dyDescent="0.25">
      <c r="B14" s="54">
        <v>2034</v>
      </c>
      <c r="C14" s="47"/>
      <c r="D14" s="47"/>
      <c r="E14" s="47"/>
      <c r="F14" s="47"/>
      <c r="G14" s="47"/>
      <c r="H14" s="44"/>
      <c r="I14" s="44"/>
      <c r="J14" s="44"/>
      <c r="K14" s="44"/>
      <c r="L14" s="44"/>
      <c r="M14" s="44"/>
    </row>
    <row r="15" spans="2:17" x14ac:dyDescent="0.25">
      <c r="B15" s="54">
        <v>2033</v>
      </c>
      <c r="C15" s="47"/>
      <c r="D15" s="47"/>
      <c r="E15" s="47"/>
      <c r="F15" s="47"/>
      <c r="G15" s="47"/>
      <c r="H15" s="44"/>
      <c r="I15" s="44"/>
      <c r="J15" s="44"/>
      <c r="K15" s="44"/>
      <c r="L15" s="44"/>
      <c r="M15" s="44"/>
    </row>
    <row r="16" spans="2:17" x14ac:dyDescent="0.25">
      <c r="B16" s="54">
        <v>2032</v>
      </c>
      <c r="C16" s="47"/>
      <c r="D16" s="47"/>
      <c r="E16" s="47"/>
      <c r="F16" s="47"/>
      <c r="G16" s="47"/>
      <c r="H16" s="44"/>
      <c r="I16" s="44"/>
      <c r="J16" s="44"/>
      <c r="K16" s="44"/>
      <c r="L16" s="44"/>
      <c r="M16" s="44"/>
    </row>
    <row r="17" spans="2:13" x14ac:dyDescent="0.25">
      <c r="B17" s="54">
        <v>2031</v>
      </c>
      <c r="C17" s="47"/>
      <c r="D17" s="47"/>
      <c r="E17" s="47"/>
      <c r="F17" s="47"/>
      <c r="G17" s="47"/>
      <c r="H17" s="44"/>
      <c r="I17" s="44"/>
      <c r="J17" s="44"/>
      <c r="K17" s="44"/>
      <c r="L17" s="44"/>
      <c r="M17" s="44"/>
    </row>
    <row r="18" spans="2:13" x14ac:dyDescent="0.25">
      <c r="B18" s="54">
        <v>2030</v>
      </c>
      <c r="C18" s="47"/>
      <c r="D18" s="47"/>
      <c r="E18" s="47"/>
      <c r="F18" s="47"/>
      <c r="G18" s="47"/>
      <c r="H18" s="44"/>
      <c r="I18" s="44"/>
      <c r="J18" s="44"/>
      <c r="K18" s="44"/>
      <c r="L18" s="44"/>
      <c r="M18" s="44"/>
    </row>
    <row r="19" spans="2:13" x14ac:dyDescent="0.25">
      <c r="B19" s="54">
        <v>2029</v>
      </c>
      <c r="C19" s="47"/>
      <c r="D19" s="47"/>
      <c r="E19" s="47"/>
      <c r="F19" s="47"/>
      <c r="G19" s="47"/>
      <c r="H19" s="44"/>
      <c r="I19" s="44"/>
      <c r="J19" s="44"/>
      <c r="K19" s="44"/>
      <c r="L19" s="44"/>
      <c r="M19" s="44"/>
    </row>
    <row r="20" spans="2:13" x14ac:dyDescent="0.25">
      <c r="B20" s="54">
        <v>2028</v>
      </c>
      <c r="C20" s="47"/>
      <c r="D20" s="47"/>
      <c r="E20" s="47"/>
      <c r="F20" s="47"/>
      <c r="G20" s="47"/>
      <c r="H20" s="44"/>
      <c r="I20" s="44"/>
      <c r="J20" s="44"/>
      <c r="K20" s="44"/>
      <c r="L20" s="44"/>
      <c r="M20" s="44"/>
    </row>
    <row r="21" spans="2:13" x14ac:dyDescent="0.25">
      <c r="B21" s="54">
        <v>2027</v>
      </c>
      <c r="C21" s="47"/>
      <c r="D21" s="47"/>
      <c r="E21" s="47"/>
      <c r="F21" s="47"/>
      <c r="G21" s="47"/>
      <c r="H21" s="44"/>
      <c r="I21" s="44"/>
      <c r="J21" s="44"/>
      <c r="K21" s="44"/>
      <c r="L21" s="44"/>
      <c r="M21" s="44"/>
    </row>
    <row r="22" spans="2:13" x14ac:dyDescent="0.25">
      <c r="B22" s="54">
        <v>2026</v>
      </c>
      <c r="C22" s="47"/>
      <c r="D22" s="47"/>
      <c r="E22" s="47"/>
      <c r="F22" s="47"/>
      <c r="G22" s="47"/>
      <c r="H22" s="44"/>
      <c r="I22" s="44"/>
      <c r="J22" s="44"/>
      <c r="K22" s="44"/>
      <c r="L22" s="44"/>
      <c r="M22" s="44"/>
    </row>
    <row r="23" spans="2:13" x14ac:dyDescent="0.25">
      <c r="B23" s="54">
        <v>2025</v>
      </c>
      <c r="C23" s="47"/>
      <c r="D23" s="47"/>
      <c r="E23" s="47"/>
      <c r="F23" s="47"/>
      <c r="G23" s="47"/>
      <c r="H23" s="44"/>
      <c r="I23" s="44"/>
      <c r="J23" s="44"/>
      <c r="K23" s="44"/>
      <c r="L23" s="44"/>
      <c r="M23" s="44"/>
    </row>
    <row r="24" spans="2:13" x14ac:dyDescent="0.25">
      <c r="B24" s="54">
        <v>2024</v>
      </c>
      <c r="C24" s="47"/>
      <c r="D24" s="47"/>
      <c r="E24" s="47"/>
      <c r="F24" s="47"/>
      <c r="G24" s="47"/>
      <c r="H24" s="44"/>
      <c r="I24" s="44"/>
      <c r="J24" s="44"/>
      <c r="K24" s="44"/>
      <c r="L24" s="44"/>
      <c r="M24" s="44"/>
    </row>
    <row r="25" spans="2:13" x14ac:dyDescent="0.25">
      <c r="B25" s="54">
        <v>2023</v>
      </c>
      <c r="C25" s="47"/>
      <c r="D25" s="47"/>
      <c r="E25" s="47"/>
      <c r="F25" s="47"/>
      <c r="G25" s="47"/>
      <c r="H25" s="44"/>
      <c r="I25" s="44"/>
      <c r="J25" s="44"/>
      <c r="K25" s="44"/>
      <c r="L25" s="44"/>
      <c r="M25" s="44"/>
    </row>
    <row r="26" spans="2:13" x14ac:dyDescent="0.25">
      <c r="B26" s="54">
        <v>2022</v>
      </c>
      <c r="C26" s="47"/>
      <c r="D26" s="47"/>
      <c r="E26" s="47"/>
      <c r="F26" s="47"/>
      <c r="G26" s="47"/>
      <c r="H26" s="44"/>
      <c r="I26" s="44"/>
      <c r="J26" s="44"/>
      <c r="K26" s="44"/>
      <c r="L26" s="44"/>
      <c r="M26" s="44"/>
    </row>
    <row r="27" spans="2:13" x14ac:dyDescent="0.25">
      <c r="B27" s="54">
        <v>2021</v>
      </c>
      <c r="C27" s="47"/>
      <c r="D27" s="47"/>
      <c r="E27" s="47"/>
      <c r="F27" s="47"/>
      <c r="G27" s="47"/>
      <c r="H27" s="44"/>
      <c r="I27" s="44"/>
      <c r="J27" s="44"/>
      <c r="K27" s="44"/>
      <c r="L27" s="44"/>
      <c r="M27" s="44"/>
    </row>
    <row r="28" spans="2:13" x14ac:dyDescent="0.25">
      <c r="B28" s="54">
        <v>2020</v>
      </c>
      <c r="C28" s="47"/>
      <c r="D28" s="47"/>
      <c r="E28" s="47"/>
      <c r="F28" s="47"/>
      <c r="G28" s="47"/>
      <c r="H28" s="44"/>
      <c r="I28" s="44"/>
      <c r="J28" s="44"/>
      <c r="K28" s="44"/>
      <c r="L28" s="44"/>
      <c r="M28" s="44"/>
    </row>
    <row r="29" spans="2:13" x14ac:dyDescent="0.25">
      <c r="B29" s="53">
        <v>2019</v>
      </c>
      <c r="C29" s="47" t="s">
        <v>5</v>
      </c>
      <c r="D29" s="47" t="s">
        <v>5</v>
      </c>
      <c r="E29" s="47" t="s">
        <v>5</v>
      </c>
      <c r="F29" s="47" t="s">
        <v>5</v>
      </c>
      <c r="G29" s="47" t="s">
        <v>5</v>
      </c>
      <c r="H29" s="47" t="s">
        <v>5</v>
      </c>
      <c r="I29" s="47" t="s">
        <v>5</v>
      </c>
      <c r="J29" s="47" t="s">
        <v>5</v>
      </c>
      <c r="K29" s="47" t="s">
        <v>5</v>
      </c>
      <c r="L29" s="47" t="s">
        <v>5</v>
      </c>
      <c r="M29" s="47" t="s">
        <v>5</v>
      </c>
    </row>
    <row r="30" spans="2:13" x14ac:dyDescent="0.25">
      <c r="B30" s="53">
        <v>2018</v>
      </c>
      <c r="C30" s="47"/>
      <c r="D30" s="47"/>
      <c r="E30" s="47"/>
      <c r="F30" s="47"/>
      <c r="G30" s="47"/>
      <c r="H30" s="44"/>
      <c r="I30" s="44"/>
      <c r="J30" s="44"/>
      <c r="K30" s="44"/>
      <c r="L30" s="44"/>
      <c r="M30" s="44"/>
    </row>
    <row r="31" spans="2:13" x14ac:dyDescent="0.25">
      <c r="B31" s="135">
        <v>2017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2:13" x14ac:dyDescent="0.25">
      <c r="B32" s="135">
        <v>2016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2:13" x14ac:dyDescent="0.25">
      <c r="B33" s="135">
        <v>2015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2:13" x14ac:dyDescent="0.25">
      <c r="B34" s="135">
        <v>2014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2:13" x14ac:dyDescent="0.25">
      <c r="B35" s="135">
        <v>2013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2:13" x14ac:dyDescent="0.25">
      <c r="B36" s="135">
        <v>2012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2:13" x14ac:dyDescent="0.25">
      <c r="B37" s="135">
        <v>2011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2:13" x14ac:dyDescent="0.25">
      <c r="B38" s="135">
        <v>2010</v>
      </c>
      <c r="C38" s="33"/>
      <c r="D38" s="33"/>
      <c r="E38" s="33"/>
      <c r="F38" s="33"/>
      <c r="G38" s="33"/>
      <c r="H38" s="33"/>
      <c r="I38" s="33"/>
      <c r="J38" s="33"/>
      <c r="K38" s="33"/>
      <c r="L38" s="19"/>
      <c r="M38" s="19"/>
    </row>
    <row r="39" spans="2:13" x14ac:dyDescent="0.25">
      <c r="B39" s="135">
        <v>2009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2:13" x14ac:dyDescent="0.25">
      <c r="B40" s="135">
        <v>2008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2:13" x14ac:dyDescent="0.25">
      <c r="B41" s="135">
        <v>2007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2:13" x14ac:dyDescent="0.25">
      <c r="B42" s="135">
        <v>2006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2:13" x14ac:dyDescent="0.25">
      <c r="B43" s="135">
        <v>2005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2:13" x14ac:dyDescent="0.25">
      <c r="B44" s="135">
        <v>2004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2:13" x14ac:dyDescent="0.25">
      <c r="B45" s="135">
        <v>2003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2:13" x14ac:dyDescent="0.25">
      <c r="B46" s="135">
        <v>2002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2:13" x14ac:dyDescent="0.25">
      <c r="B47" s="135">
        <v>2001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2:13" x14ac:dyDescent="0.25">
      <c r="B48" s="135">
        <v>2000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x14ac:dyDescent="0.25">
      <c r="B49" s="135">
        <v>1999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x14ac:dyDescent="0.25">
      <c r="B50" s="135">
        <v>1998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 x14ac:dyDescent="0.25">
      <c r="B51" s="135">
        <v>1997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x14ac:dyDescent="0.25">
      <c r="B52" s="135">
        <v>1996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 x14ac:dyDescent="0.25">
      <c r="B53" s="135">
        <v>1995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 x14ac:dyDescent="0.25">
      <c r="A54" s="120"/>
      <c r="B54" s="120"/>
      <c r="C54" s="120"/>
      <c r="D54" s="120"/>
      <c r="E54" s="120"/>
    </row>
    <row r="55" spans="1:13" x14ac:dyDescent="0.25">
      <c r="A55" s="120"/>
      <c r="B55" s="120"/>
      <c r="C55" s="120"/>
      <c r="D55" s="120"/>
      <c r="E55" s="120"/>
    </row>
    <row r="56" spans="1:13" x14ac:dyDescent="0.25">
      <c r="A56" s="120"/>
      <c r="B56" s="120"/>
      <c r="C56" s="120"/>
      <c r="D56" s="120"/>
      <c r="E56" s="120"/>
    </row>
    <row r="57" spans="1:13" x14ac:dyDescent="0.25">
      <c r="A57" s="120"/>
      <c r="B57" s="120"/>
      <c r="C57" s="120"/>
      <c r="D57" s="120"/>
      <c r="E57" s="120"/>
    </row>
  </sheetData>
  <mergeCells count="5">
    <mergeCell ref="L7:M7"/>
    <mergeCell ref="B2:H5"/>
    <mergeCell ref="C8:K8"/>
    <mergeCell ref="B8:B9"/>
    <mergeCell ref="B7:K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4"/>
  <sheetViews>
    <sheetView showGridLines="0" zoomScale="60" zoomScaleNormal="60" workbookViewId="0">
      <selection activeCell="B9" sqref="B9"/>
    </sheetView>
  </sheetViews>
  <sheetFormatPr defaultRowHeight="15" x14ac:dyDescent="0.25"/>
  <cols>
    <col min="1" max="1" width="6.5703125" customWidth="1"/>
    <col min="2" max="2" width="9.140625" customWidth="1"/>
    <col min="3" max="3" width="10.5703125" bestFit="1" customWidth="1"/>
    <col min="4" max="4" width="17.28515625" customWidth="1"/>
    <col min="5" max="5" width="14.42578125" customWidth="1"/>
    <col min="6" max="6" width="18.28515625" customWidth="1"/>
    <col min="7" max="7" width="16.28515625" customWidth="1"/>
    <col min="8" max="8" width="17.85546875" customWidth="1"/>
    <col min="9" max="9" width="18.42578125" customWidth="1"/>
    <col min="10" max="10" width="16.5703125" customWidth="1"/>
    <col min="11" max="11" width="16.42578125" customWidth="1"/>
    <col min="12" max="12" width="16.85546875" customWidth="1"/>
    <col min="13" max="13" width="14.85546875" customWidth="1"/>
    <col min="14" max="14" width="13.140625" customWidth="1"/>
    <col min="15" max="15" width="14.5703125" customWidth="1"/>
    <col min="16" max="16" width="12.7109375" customWidth="1"/>
    <col min="17" max="17" width="11" customWidth="1"/>
    <col min="18" max="18" width="11.28515625" customWidth="1"/>
    <col min="19" max="19" width="17.42578125" customWidth="1"/>
    <col min="20" max="20" width="12.42578125" customWidth="1"/>
    <col min="21" max="21" width="11.7109375" customWidth="1"/>
    <col min="22" max="22" width="13.85546875" customWidth="1"/>
  </cols>
  <sheetData>
    <row r="2" spans="2:23" ht="15" customHeight="1" x14ac:dyDescent="0.25">
      <c r="B2" s="205" t="s">
        <v>280</v>
      </c>
      <c r="C2" s="205"/>
      <c r="D2" s="205"/>
      <c r="E2" s="205"/>
      <c r="F2" s="205"/>
      <c r="G2" s="205"/>
      <c r="H2" s="205"/>
    </row>
    <row r="3" spans="2:23" x14ac:dyDescent="0.25">
      <c r="B3" s="205"/>
      <c r="C3" s="205"/>
      <c r="D3" s="205"/>
      <c r="E3" s="205"/>
      <c r="F3" s="205"/>
      <c r="G3" s="205"/>
      <c r="H3" s="205"/>
    </row>
    <row r="4" spans="2:23" x14ac:dyDescent="0.25">
      <c r="B4" s="205"/>
      <c r="C4" s="205"/>
      <c r="D4" s="205"/>
      <c r="E4" s="205"/>
      <c r="F4" s="205"/>
      <c r="G4" s="205"/>
      <c r="H4" s="205"/>
    </row>
    <row r="5" spans="2:23" ht="39" customHeight="1" x14ac:dyDescent="0.25">
      <c r="B5" s="205"/>
      <c r="C5" s="205"/>
      <c r="D5" s="205"/>
      <c r="E5" s="205"/>
      <c r="F5" s="205"/>
      <c r="G5" s="205"/>
      <c r="H5" s="205"/>
    </row>
    <row r="7" spans="2:23" x14ac:dyDescent="0.25">
      <c r="B7" s="7"/>
      <c r="C7" s="7"/>
      <c r="D7" s="7"/>
      <c r="E7" s="7"/>
      <c r="F7" s="7"/>
    </row>
    <row r="8" spans="2:23" x14ac:dyDescent="0.25">
      <c r="B8" s="146" t="s">
        <v>258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2:23" x14ac:dyDescent="0.25">
      <c r="B9" s="123" t="s">
        <v>86</v>
      </c>
      <c r="C9" s="66" t="s">
        <v>247</v>
      </c>
      <c r="D9" s="66" t="s">
        <v>248</v>
      </c>
      <c r="E9" s="66" t="s">
        <v>249</v>
      </c>
      <c r="F9" s="66" t="s">
        <v>250</v>
      </c>
      <c r="G9" s="66" t="s">
        <v>251</v>
      </c>
      <c r="H9" s="66" t="s">
        <v>252</v>
      </c>
      <c r="I9" s="66" t="s">
        <v>253</v>
      </c>
      <c r="J9" s="66" t="s">
        <v>254</v>
      </c>
      <c r="K9" s="66" t="s">
        <v>255</v>
      </c>
      <c r="L9" s="66" t="s">
        <v>256</v>
      </c>
      <c r="M9" s="66" t="s">
        <v>257</v>
      </c>
      <c r="N9" s="66" t="s">
        <v>226</v>
      </c>
      <c r="O9" s="66" t="s">
        <v>227</v>
      </c>
      <c r="P9" s="66" t="s">
        <v>5</v>
      </c>
      <c r="Q9" s="66" t="s">
        <v>5</v>
      </c>
      <c r="R9" s="66" t="s">
        <v>5</v>
      </c>
      <c r="S9" s="66" t="s">
        <v>228</v>
      </c>
      <c r="T9" s="66" t="s">
        <v>229</v>
      </c>
      <c r="U9" s="66" t="s">
        <v>5</v>
      </c>
      <c r="V9" s="66" t="s">
        <v>5</v>
      </c>
      <c r="W9" s="120"/>
    </row>
    <row r="10" spans="2:23" ht="122.25" customHeight="1" x14ac:dyDescent="0.25">
      <c r="B10" s="104" t="s">
        <v>4</v>
      </c>
      <c r="C10" s="48" t="s">
        <v>42</v>
      </c>
      <c r="D10" s="48" t="s">
        <v>65</v>
      </c>
      <c r="E10" s="48" t="s">
        <v>73</v>
      </c>
      <c r="F10" s="48" t="s">
        <v>74</v>
      </c>
      <c r="G10" s="48" t="s">
        <v>75</v>
      </c>
      <c r="H10" s="48" t="s">
        <v>70</v>
      </c>
      <c r="I10" s="48" t="s">
        <v>66</v>
      </c>
      <c r="J10" s="48" t="s">
        <v>67</v>
      </c>
      <c r="K10" s="48" t="s">
        <v>71</v>
      </c>
      <c r="L10" s="48" t="s">
        <v>72</v>
      </c>
      <c r="M10" s="48" t="s">
        <v>68</v>
      </c>
      <c r="N10" s="47" t="s">
        <v>231</v>
      </c>
      <c r="O10" s="47" t="s">
        <v>232</v>
      </c>
      <c r="P10" s="47" t="s">
        <v>233</v>
      </c>
      <c r="Q10" s="47" t="s">
        <v>234</v>
      </c>
      <c r="R10" s="47" t="s">
        <v>235</v>
      </c>
      <c r="S10" s="83" t="s">
        <v>236</v>
      </c>
      <c r="T10" s="83" t="s">
        <v>237</v>
      </c>
      <c r="U10" s="83" t="s">
        <v>238</v>
      </c>
      <c r="V10" s="83" t="s">
        <v>239</v>
      </c>
    </row>
    <row r="11" spans="2:23" x14ac:dyDescent="0.25">
      <c r="B11" s="53">
        <v>2038</v>
      </c>
      <c r="C11" s="47"/>
      <c r="D11" s="47"/>
      <c r="E11" s="47"/>
      <c r="F11" s="47"/>
      <c r="G11" s="47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2:23" x14ac:dyDescent="0.25">
      <c r="B12" s="53">
        <v>2037</v>
      </c>
      <c r="C12" s="47"/>
      <c r="D12" s="47"/>
      <c r="E12" s="47"/>
      <c r="F12" s="47"/>
      <c r="G12" s="47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2:23" x14ac:dyDescent="0.25">
      <c r="B13" s="53">
        <v>2036</v>
      </c>
      <c r="C13" s="47"/>
      <c r="D13" s="47"/>
      <c r="E13" s="47"/>
      <c r="F13" s="47"/>
      <c r="G13" s="47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2:23" x14ac:dyDescent="0.25">
      <c r="B14" s="54">
        <v>2035</v>
      </c>
      <c r="C14" s="47"/>
      <c r="D14" s="47"/>
      <c r="E14" s="47"/>
      <c r="F14" s="47"/>
      <c r="G14" s="47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2:23" x14ac:dyDescent="0.25">
      <c r="B15" s="54">
        <v>2034</v>
      </c>
      <c r="C15" s="47"/>
      <c r="D15" s="47"/>
      <c r="E15" s="47"/>
      <c r="F15" s="47"/>
      <c r="G15" s="47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2:23" x14ac:dyDescent="0.25">
      <c r="B16" s="54">
        <v>2033</v>
      </c>
      <c r="C16" s="47"/>
      <c r="D16" s="47"/>
      <c r="E16" s="47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2:22" x14ac:dyDescent="0.25">
      <c r="B17" s="54">
        <v>2032</v>
      </c>
      <c r="C17" s="47"/>
      <c r="D17" s="47"/>
      <c r="E17" s="47"/>
      <c r="F17" s="47"/>
      <c r="G17" s="47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</row>
    <row r="18" spans="2:22" x14ac:dyDescent="0.25">
      <c r="B18" s="54">
        <v>2031</v>
      </c>
      <c r="C18" s="47"/>
      <c r="D18" s="47"/>
      <c r="E18" s="47"/>
      <c r="F18" s="47"/>
      <c r="G18" s="47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2:22" x14ac:dyDescent="0.25">
      <c r="B19" s="54">
        <v>2030</v>
      </c>
      <c r="C19" s="47"/>
      <c r="D19" s="47"/>
      <c r="E19" s="47"/>
      <c r="F19" s="47"/>
      <c r="G19" s="47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2:22" x14ac:dyDescent="0.25">
      <c r="B20" s="54">
        <v>2029</v>
      </c>
      <c r="C20" s="47"/>
      <c r="D20" s="47"/>
      <c r="E20" s="47"/>
      <c r="F20" s="47"/>
      <c r="G20" s="47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2:22" x14ac:dyDescent="0.25">
      <c r="B21" s="54">
        <v>2028</v>
      </c>
      <c r="C21" s="47"/>
      <c r="D21" s="47"/>
      <c r="E21" s="47"/>
      <c r="F21" s="47"/>
      <c r="G21" s="47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2:22" x14ac:dyDescent="0.25">
      <c r="B22" s="54">
        <v>2027</v>
      </c>
      <c r="C22" s="47"/>
      <c r="D22" s="47"/>
      <c r="E22" s="47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</row>
    <row r="23" spans="2:22" x14ac:dyDescent="0.25">
      <c r="B23" s="54">
        <v>2026</v>
      </c>
      <c r="C23" s="47"/>
      <c r="D23" s="47"/>
      <c r="E23" s="47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2:22" x14ac:dyDescent="0.25">
      <c r="B24" s="54">
        <v>2025</v>
      </c>
      <c r="C24" s="47"/>
      <c r="D24" s="47"/>
      <c r="E24" s="47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2:22" x14ac:dyDescent="0.25">
      <c r="B25" s="54">
        <v>2024</v>
      </c>
      <c r="C25" s="47"/>
      <c r="D25" s="47"/>
      <c r="E25" s="47"/>
      <c r="F25" s="47"/>
      <c r="G25" s="47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2:22" x14ac:dyDescent="0.25">
      <c r="B26" s="54">
        <v>2023</v>
      </c>
      <c r="C26" s="47"/>
      <c r="D26" s="47"/>
      <c r="E26" s="47"/>
      <c r="F26" s="47"/>
      <c r="G26" s="47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2:22" x14ac:dyDescent="0.25">
      <c r="B27" s="54">
        <v>2022</v>
      </c>
      <c r="C27" s="47"/>
      <c r="D27" s="47"/>
      <c r="E27" s="47"/>
      <c r="F27" s="47"/>
      <c r="G27" s="47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2:22" x14ac:dyDescent="0.25">
      <c r="B28" s="54">
        <v>2021</v>
      </c>
      <c r="C28" s="47"/>
      <c r="D28" s="47"/>
      <c r="E28" s="47"/>
      <c r="F28" s="47"/>
      <c r="G28" s="47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2:22" x14ac:dyDescent="0.25">
      <c r="B29" s="54">
        <v>2020</v>
      </c>
      <c r="C29" s="47"/>
      <c r="D29" s="47"/>
      <c r="E29" s="47"/>
      <c r="F29" s="47"/>
      <c r="G29" s="4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2:22" x14ac:dyDescent="0.25">
      <c r="B30" s="54">
        <v>2019</v>
      </c>
      <c r="C30" s="47"/>
      <c r="D30" s="47"/>
      <c r="E30" s="47"/>
      <c r="F30" s="47"/>
      <c r="G30" s="47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2:22" x14ac:dyDescent="0.25">
      <c r="B31" s="54">
        <v>2018</v>
      </c>
      <c r="C31" s="47"/>
      <c r="D31" s="47"/>
      <c r="E31" s="47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99"/>
      <c r="T31" s="44"/>
      <c r="U31" s="44"/>
      <c r="V31" s="44"/>
    </row>
    <row r="32" spans="2:22" x14ac:dyDescent="0.25">
      <c r="B32" s="54">
        <v>2017</v>
      </c>
      <c r="C32" s="52">
        <v>4267</v>
      </c>
      <c r="D32" s="101">
        <v>2195</v>
      </c>
      <c r="E32" s="99">
        <v>30</v>
      </c>
      <c r="F32" s="99">
        <v>50</v>
      </c>
      <c r="G32" s="99">
        <v>20</v>
      </c>
      <c r="H32" s="99"/>
      <c r="I32" s="101">
        <v>9702300</v>
      </c>
      <c r="J32" s="99" t="s">
        <v>5</v>
      </c>
      <c r="K32" s="99" t="s">
        <v>5</v>
      </c>
      <c r="L32" s="99" t="s">
        <v>5</v>
      </c>
      <c r="M32" s="99">
        <v>10</v>
      </c>
      <c r="N32" s="99">
        <v>99.76</v>
      </c>
      <c r="O32" s="1"/>
      <c r="P32" s="44"/>
      <c r="Q32" s="44"/>
      <c r="R32" s="44"/>
      <c r="S32" s="99"/>
      <c r="T32" s="44"/>
      <c r="U32" s="44"/>
      <c r="V32" s="44"/>
    </row>
    <row r="33" spans="2:22" x14ac:dyDescent="0.25">
      <c r="B33" s="54">
        <v>2016</v>
      </c>
      <c r="C33" s="52">
        <v>4213</v>
      </c>
      <c r="D33" s="99">
        <v>303</v>
      </c>
      <c r="E33" s="99">
        <v>0</v>
      </c>
      <c r="F33" s="99">
        <v>100</v>
      </c>
      <c r="G33" s="99">
        <v>0</v>
      </c>
      <c r="H33" s="101">
        <v>151500</v>
      </c>
      <c r="I33" s="101">
        <v>13000000</v>
      </c>
      <c r="J33" s="99">
        <v>4</v>
      </c>
      <c r="K33" s="99">
        <v>10</v>
      </c>
      <c r="L33" s="99">
        <v>5</v>
      </c>
      <c r="M33" s="99">
        <v>20</v>
      </c>
      <c r="N33" s="99">
        <v>96.72</v>
      </c>
      <c r="O33" s="1"/>
      <c r="P33" s="44"/>
      <c r="Q33" s="44"/>
      <c r="R33" s="44"/>
      <c r="S33" s="99"/>
      <c r="T33" s="44"/>
      <c r="U33" s="44"/>
      <c r="V33" s="44"/>
    </row>
    <row r="34" spans="2:22" x14ac:dyDescent="0.25">
      <c r="B34" s="54">
        <v>2015</v>
      </c>
      <c r="C34" s="52">
        <f>'Agua I'!C33</f>
        <v>7793</v>
      </c>
      <c r="D34" s="99" t="s">
        <v>5</v>
      </c>
      <c r="E34" s="99" t="s">
        <v>5</v>
      </c>
      <c r="F34" s="99" t="s">
        <v>5</v>
      </c>
      <c r="G34" s="99" t="s">
        <v>5</v>
      </c>
      <c r="H34" s="99" t="s">
        <v>5</v>
      </c>
      <c r="I34" s="99" t="s">
        <v>5</v>
      </c>
      <c r="J34" s="99" t="s">
        <v>5</v>
      </c>
      <c r="K34" s="99" t="s">
        <v>5</v>
      </c>
      <c r="L34" s="99" t="s">
        <v>5</v>
      </c>
      <c r="M34" s="99" t="s">
        <v>5</v>
      </c>
      <c r="N34" s="99"/>
      <c r="O34" s="1"/>
      <c r="P34" s="44"/>
      <c r="Q34" s="44"/>
      <c r="R34" s="44"/>
      <c r="S34" s="99"/>
      <c r="T34" s="44"/>
      <c r="U34" s="44"/>
      <c r="V34" s="44"/>
    </row>
    <row r="35" spans="2:22" x14ac:dyDescent="0.25">
      <c r="B35" s="54">
        <v>2014</v>
      </c>
      <c r="C35" s="52">
        <f>'Agua I'!C34</f>
        <v>7712</v>
      </c>
      <c r="D35" s="101">
        <v>1154</v>
      </c>
      <c r="E35" s="99">
        <v>100</v>
      </c>
      <c r="F35" s="99">
        <v>0</v>
      </c>
      <c r="G35" s="99">
        <v>0</v>
      </c>
      <c r="H35" s="99"/>
      <c r="I35" s="99"/>
      <c r="J35" s="99">
        <v>5</v>
      </c>
      <c r="K35" s="99">
        <v>9</v>
      </c>
      <c r="L35" s="99">
        <v>0</v>
      </c>
      <c r="M35" s="99">
        <v>14</v>
      </c>
      <c r="N35" s="99">
        <v>100</v>
      </c>
      <c r="O35" s="1"/>
      <c r="P35" s="44"/>
      <c r="Q35" s="44"/>
      <c r="R35" s="44"/>
      <c r="S35" s="99">
        <v>18.98</v>
      </c>
      <c r="T35" s="44"/>
      <c r="U35" s="44"/>
      <c r="V35" s="44"/>
    </row>
    <row r="36" spans="2:22" x14ac:dyDescent="0.25">
      <c r="B36" s="54">
        <v>2013</v>
      </c>
      <c r="C36" s="52">
        <f>'Agua I'!C35</f>
        <v>7628</v>
      </c>
      <c r="D36" s="99">
        <v>527</v>
      </c>
      <c r="E36" s="99">
        <v>0</v>
      </c>
      <c r="F36" s="99">
        <v>80</v>
      </c>
      <c r="G36" s="99">
        <v>20</v>
      </c>
      <c r="H36" s="99"/>
      <c r="I36" s="99"/>
      <c r="J36" s="99">
        <v>9</v>
      </c>
      <c r="K36" s="99">
        <v>4</v>
      </c>
      <c r="L36" s="99">
        <v>0</v>
      </c>
      <c r="M36" s="99">
        <v>14</v>
      </c>
      <c r="N36" s="99">
        <v>100</v>
      </c>
      <c r="O36" s="1"/>
      <c r="P36" s="44"/>
      <c r="Q36" s="44"/>
      <c r="R36" s="44"/>
      <c r="S36" s="99"/>
      <c r="T36" s="44"/>
      <c r="U36" s="44"/>
      <c r="V36" s="44"/>
    </row>
    <row r="37" spans="2:22" x14ac:dyDescent="0.25">
      <c r="B37" s="54">
        <v>2012</v>
      </c>
      <c r="C37" s="52">
        <f>'Agua I'!C36</f>
        <v>7333</v>
      </c>
      <c r="D37" s="99" t="s">
        <v>5</v>
      </c>
      <c r="E37" s="99" t="s">
        <v>5</v>
      </c>
      <c r="F37" s="99" t="s">
        <v>5</v>
      </c>
      <c r="G37" s="99" t="s">
        <v>5</v>
      </c>
      <c r="H37" s="99" t="s">
        <v>5</v>
      </c>
      <c r="I37" s="99" t="s">
        <v>5</v>
      </c>
      <c r="J37" s="99" t="s">
        <v>5</v>
      </c>
      <c r="K37" s="99" t="s">
        <v>5</v>
      </c>
      <c r="L37" s="99" t="s">
        <v>5</v>
      </c>
      <c r="M37" s="99" t="s">
        <v>5</v>
      </c>
      <c r="N37" s="99"/>
      <c r="O37" s="1"/>
      <c r="P37" s="44"/>
      <c r="Q37" s="44"/>
      <c r="R37" s="44"/>
      <c r="S37" s="99"/>
      <c r="T37" s="44"/>
      <c r="U37" s="44"/>
      <c r="V37" s="44"/>
    </row>
    <row r="38" spans="2:22" x14ac:dyDescent="0.25">
      <c r="B38" s="54">
        <v>2011</v>
      </c>
      <c r="C38" s="52">
        <f>'Agua I'!C37</f>
        <v>7258</v>
      </c>
      <c r="D38" s="99" t="s">
        <v>5</v>
      </c>
      <c r="E38" s="99" t="s">
        <v>5</v>
      </c>
      <c r="F38" s="99" t="s">
        <v>5</v>
      </c>
      <c r="G38" s="99" t="s">
        <v>5</v>
      </c>
      <c r="H38" s="99" t="s">
        <v>5</v>
      </c>
      <c r="I38" s="99" t="s">
        <v>5</v>
      </c>
      <c r="J38" s="99" t="s">
        <v>5</v>
      </c>
      <c r="K38" s="99" t="s">
        <v>5</v>
      </c>
      <c r="L38" s="99" t="s">
        <v>5</v>
      </c>
      <c r="M38" s="99" t="s">
        <v>5</v>
      </c>
      <c r="N38" s="99"/>
      <c r="O38" s="1"/>
      <c r="P38" s="44"/>
      <c r="Q38" s="44"/>
      <c r="R38" s="44"/>
      <c r="S38" s="99"/>
      <c r="T38" s="44"/>
      <c r="U38" s="44"/>
      <c r="V38" s="44"/>
    </row>
    <row r="39" spans="2:22" x14ac:dyDescent="0.25">
      <c r="B39" s="54">
        <v>2010</v>
      </c>
      <c r="C39" s="52">
        <f>'Agua I'!C38</f>
        <v>7180</v>
      </c>
      <c r="D39" s="99" t="s">
        <v>5</v>
      </c>
      <c r="E39" s="99" t="s">
        <v>5</v>
      </c>
      <c r="F39" s="99" t="s">
        <v>5</v>
      </c>
      <c r="G39" s="99" t="s">
        <v>5</v>
      </c>
      <c r="H39" s="99" t="s">
        <v>5</v>
      </c>
      <c r="I39" s="99" t="s">
        <v>5</v>
      </c>
      <c r="J39" s="99" t="s">
        <v>5</v>
      </c>
      <c r="K39" s="99" t="s">
        <v>5</v>
      </c>
      <c r="L39" s="99" t="s">
        <v>5</v>
      </c>
      <c r="M39" s="99" t="s">
        <v>5</v>
      </c>
      <c r="N39" s="99"/>
      <c r="O39" s="1"/>
      <c r="P39" s="44"/>
      <c r="Q39" s="44"/>
      <c r="R39" s="44"/>
      <c r="S39" s="99"/>
      <c r="T39" s="44"/>
      <c r="U39" s="44"/>
      <c r="V39" s="44"/>
    </row>
    <row r="40" spans="2:22" x14ac:dyDescent="0.25">
      <c r="B40" s="54">
        <v>2009</v>
      </c>
      <c r="C40" s="52">
        <f>'Agua I'!C39</f>
        <v>6818</v>
      </c>
      <c r="D40" s="99">
        <v>250</v>
      </c>
      <c r="E40" s="99">
        <v>60</v>
      </c>
      <c r="F40" s="99">
        <v>30</v>
      </c>
      <c r="G40" s="99">
        <v>10</v>
      </c>
      <c r="H40" s="101">
        <v>8852</v>
      </c>
      <c r="I40" s="101">
        <v>106224</v>
      </c>
      <c r="J40" s="99">
        <v>5</v>
      </c>
      <c r="K40" s="99">
        <v>4</v>
      </c>
      <c r="L40" s="99">
        <v>5</v>
      </c>
      <c r="M40" s="99">
        <v>335</v>
      </c>
      <c r="N40" s="99">
        <v>100</v>
      </c>
      <c r="O40" s="1"/>
      <c r="P40" s="44"/>
      <c r="Q40" s="44"/>
      <c r="R40" s="44"/>
      <c r="S40" s="99"/>
      <c r="T40" s="44"/>
      <c r="U40" s="44"/>
      <c r="V40" s="44"/>
    </row>
    <row r="41" spans="2:22" x14ac:dyDescent="0.25">
      <c r="B41" s="54">
        <v>2008</v>
      </c>
      <c r="C41" s="52">
        <f>'Agua I'!C40</f>
        <v>6763</v>
      </c>
      <c r="D41" s="99" t="s">
        <v>5</v>
      </c>
      <c r="E41" s="99" t="s">
        <v>5</v>
      </c>
      <c r="F41" s="99" t="s">
        <v>5</v>
      </c>
      <c r="G41" s="99" t="s">
        <v>5</v>
      </c>
      <c r="H41" s="99" t="s">
        <v>5</v>
      </c>
      <c r="I41" s="99" t="s">
        <v>5</v>
      </c>
      <c r="J41" s="99" t="s">
        <v>5</v>
      </c>
      <c r="K41" s="99" t="s">
        <v>5</v>
      </c>
      <c r="L41" s="99" t="s">
        <v>5</v>
      </c>
      <c r="M41" s="99" t="s">
        <v>5</v>
      </c>
      <c r="N41" s="99"/>
      <c r="O41" s="1"/>
      <c r="P41" s="44"/>
      <c r="Q41" s="44"/>
      <c r="R41" s="44"/>
      <c r="S41" s="99"/>
      <c r="T41" s="44"/>
      <c r="U41" s="44"/>
      <c r="V41" s="44"/>
    </row>
    <row r="42" spans="2:22" x14ac:dyDescent="0.25">
      <c r="B42" s="54">
        <v>2007</v>
      </c>
      <c r="C42" s="52">
        <f>'Agua I'!C41</f>
        <v>6569</v>
      </c>
      <c r="D42" s="99" t="s">
        <v>5</v>
      </c>
      <c r="E42" s="99" t="s">
        <v>5</v>
      </c>
      <c r="F42" s="99" t="s">
        <v>5</v>
      </c>
      <c r="G42" s="99" t="s">
        <v>5</v>
      </c>
      <c r="H42" s="99" t="s">
        <v>5</v>
      </c>
      <c r="I42" s="99" t="s">
        <v>5</v>
      </c>
      <c r="J42" s="99" t="s">
        <v>5</v>
      </c>
      <c r="K42" s="99" t="s">
        <v>5</v>
      </c>
      <c r="L42" s="99" t="s">
        <v>5</v>
      </c>
      <c r="M42" s="99" t="s">
        <v>5</v>
      </c>
      <c r="N42" s="99"/>
      <c r="O42" s="1"/>
      <c r="P42" s="44"/>
      <c r="Q42" s="44"/>
      <c r="R42" s="44"/>
      <c r="S42" s="99"/>
      <c r="T42" s="44"/>
      <c r="U42" s="44"/>
      <c r="V42" s="44"/>
    </row>
    <row r="43" spans="2:22" x14ac:dyDescent="0.25">
      <c r="B43" s="54">
        <v>2006</v>
      </c>
      <c r="C43" s="52">
        <f>'Agua I'!C42</f>
        <v>6111</v>
      </c>
      <c r="D43" s="99" t="s">
        <v>5</v>
      </c>
      <c r="E43" s="99" t="s">
        <v>5</v>
      </c>
      <c r="F43" s="99" t="s">
        <v>5</v>
      </c>
      <c r="G43" s="99" t="s">
        <v>5</v>
      </c>
      <c r="H43" s="99" t="s">
        <v>5</v>
      </c>
      <c r="I43" s="99" t="s">
        <v>5</v>
      </c>
      <c r="J43" s="99" t="s">
        <v>5</v>
      </c>
      <c r="K43" s="99" t="s">
        <v>5</v>
      </c>
      <c r="L43" s="99" t="s">
        <v>5</v>
      </c>
      <c r="M43" s="99" t="s">
        <v>5</v>
      </c>
      <c r="N43" s="99"/>
      <c r="O43" s="1"/>
      <c r="P43" s="44"/>
      <c r="Q43" s="44"/>
      <c r="R43" s="44"/>
      <c r="S43" s="99"/>
      <c r="T43" s="44"/>
      <c r="U43" s="44"/>
      <c r="V43" s="44"/>
    </row>
    <row r="44" spans="2:22" x14ac:dyDescent="0.25">
      <c r="B44" s="54">
        <v>2005</v>
      </c>
      <c r="C44" s="52">
        <f>'Agua I'!C43</f>
        <v>6120</v>
      </c>
      <c r="D44" s="99" t="s">
        <v>5</v>
      </c>
      <c r="E44" s="99" t="s">
        <v>5</v>
      </c>
      <c r="F44" s="99" t="s">
        <v>5</v>
      </c>
      <c r="G44" s="99" t="s">
        <v>5</v>
      </c>
      <c r="H44" s="99" t="s">
        <v>5</v>
      </c>
      <c r="I44" s="99" t="s">
        <v>5</v>
      </c>
      <c r="J44" s="99" t="s">
        <v>5</v>
      </c>
      <c r="K44" s="99" t="s">
        <v>5</v>
      </c>
      <c r="L44" s="99" t="s">
        <v>5</v>
      </c>
      <c r="M44" s="99" t="s">
        <v>5</v>
      </c>
      <c r="N44" s="99"/>
      <c r="O44" s="1"/>
      <c r="P44" s="44"/>
      <c r="Q44" s="44"/>
      <c r="R44" s="44"/>
      <c r="S44" s="99"/>
      <c r="T44" s="44"/>
      <c r="U44" s="44"/>
      <c r="V44" s="44"/>
    </row>
    <row r="45" spans="2:22" x14ac:dyDescent="0.25">
      <c r="B45" s="54">
        <v>2004</v>
      </c>
      <c r="C45" s="52">
        <f>'Agua I'!C44</f>
        <v>6135</v>
      </c>
      <c r="D45" s="99" t="s">
        <v>5</v>
      </c>
      <c r="E45" s="99" t="s">
        <v>5</v>
      </c>
      <c r="F45" s="99" t="s">
        <v>5</v>
      </c>
      <c r="G45" s="99" t="s">
        <v>5</v>
      </c>
      <c r="H45" s="99" t="s">
        <v>5</v>
      </c>
      <c r="I45" s="99" t="s">
        <v>5</v>
      </c>
      <c r="J45" s="99" t="s">
        <v>5</v>
      </c>
      <c r="K45" s="99" t="s">
        <v>5</v>
      </c>
      <c r="L45" s="99" t="s">
        <v>5</v>
      </c>
      <c r="M45" s="99" t="s">
        <v>5</v>
      </c>
      <c r="N45" s="99"/>
      <c r="O45" s="1"/>
      <c r="P45" s="44"/>
      <c r="Q45" s="44"/>
      <c r="R45" s="44"/>
      <c r="S45" s="99"/>
      <c r="T45" s="44"/>
      <c r="U45" s="44"/>
      <c r="V45" s="44"/>
    </row>
    <row r="46" spans="2:22" x14ac:dyDescent="0.25">
      <c r="B46" s="54">
        <v>2003</v>
      </c>
      <c r="C46" s="52">
        <f>'Agua I'!C45</f>
        <v>6146</v>
      </c>
      <c r="D46" s="99" t="s">
        <v>5</v>
      </c>
      <c r="E46" s="99" t="s">
        <v>5</v>
      </c>
      <c r="F46" s="99" t="s">
        <v>5</v>
      </c>
      <c r="G46" s="99" t="s">
        <v>5</v>
      </c>
      <c r="H46" s="99" t="s">
        <v>5</v>
      </c>
      <c r="I46" s="99" t="s">
        <v>5</v>
      </c>
      <c r="J46" s="99" t="s">
        <v>5</v>
      </c>
      <c r="K46" s="99" t="s">
        <v>5</v>
      </c>
      <c r="L46" s="99" t="s">
        <v>5</v>
      </c>
      <c r="M46" s="99" t="s">
        <v>5</v>
      </c>
      <c r="N46" s="99"/>
      <c r="O46" s="1"/>
      <c r="P46" s="44"/>
      <c r="Q46" s="44"/>
      <c r="R46" s="44"/>
      <c r="S46" s="99"/>
      <c r="T46" s="44"/>
      <c r="U46" s="44"/>
      <c r="V46" s="44"/>
    </row>
    <row r="47" spans="2:22" x14ac:dyDescent="0.25">
      <c r="B47" s="54">
        <v>2002</v>
      </c>
      <c r="C47" s="52">
        <f>'Agua I'!C46</f>
        <v>6155</v>
      </c>
      <c r="D47" s="99" t="s">
        <v>5</v>
      </c>
      <c r="E47" s="99" t="s">
        <v>5</v>
      </c>
      <c r="F47" s="99" t="s">
        <v>5</v>
      </c>
      <c r="G47" s="99" t="s">
        <v>5</v>
      </c>
      <c r="H47" s="99" t="s">
        <v>5</v>
      </c>
      <c r="I47" s="99" t="s">
        <v>5</v>
      </c>
      <c r="J47" s="99" t="s">
        <v>5</v>
      </c>
      <c r="K47" s="99" t="s">
        <v>5</v>
      </c>
      <c r="L47" s="99" t="s">
        <v>5</v>
      </c>
      <c r="M47" s="99" t="s">
        <v>5</v>
      </c>
      <c r="N47" s="99"/>
      <c r="O47" s="1"/>
      <c r="P47" s="44"/>
      <c r="Q47" s="44"/>
      <c r="R47" s="44"/>
      <c r="S47" s="99"/>
      <c r="T47" s="44"/>
      <c r="U47" s="44"/>
      <c r="V47" s="44"/>
    </row>
    <row r="48" spans="2:22" x14ac:dyDescent="0.25">
      <c r="B48" s="54">
        <v>2001</v>
      </c>
      <c r="C48" s="52">
        <f>'Agua I'!C47</f>
        <v>6155</v>
      </c>
      <c r="D48" s="99" t="s">
        <v>5</v>
      </c>
      <c r="E48" s="99" t="s">
        <v>5</v>
      </c>
      <c r="F48" s="99" t="s">
        <v>5</v>
      </c>
      <c r="G48" s="99" t="s">
        <v>5</v>
      </c>
      <c r="H48" s="99" t="s">
        <v>5</v>
      </c>
      <c r="I48" s="99" t="s">
        <v>5</v>
      </c>
      <c r="J48" s="99" t="s">
        <v>5</v>
      </c>
      <c r="K48" s="99" t="s">
        <v>5</v>
      </c>
      <c r="L48" s="99" t="s">
        <v>5</v>
      </c>
      <c r="M48" s="99" t="s">
        <v>5</v>
      </c>
      <c r="N48" s="99"/>
      <c r="O48" s="1"/>
      <c r="P48" s="44"/>
      <c r="Q48" s="44"/>
      <c r="R48" s="44"/>
      <c r="S48" s="99"/>
      <c r="T48" s="44"/>
      <c r="U48" s="44"/>
      <c r="V48" s="44"/>
    </row>
    <row r="49" spans="2:22" x14ac:dyDescent="0.25">
      <c r="B49" s="54">
        <v>2000</v>
      </c>
      <c r="C49" s="52">
        <f>'Agua I'!C48</f>
        <v>6172</v>
      </c>
      <c r="D49" s="99" t="s">
        <v>5</v>
      </c>
      <c r="E49" s="99" t="s">
        <v>5</v>
      </c>
      <c r="F49" s="99" t="s">
        <v>5</v>
      </c>
      <c r="G49" s="99" t="s">
        <v>5</v>
      </c>
      <c r="H49" s="99" t="s">
        <v>5</v>
      </c>
      <c r="I49" s="99" t="s">
        <v>5</v>
      </c>
      <c r="J49" s="99" t="s">
        <v>5</v>
      </c>
      <c r="K49" s="99" t="s">
        <v>5</v>
      </c>
      <c r="L49" s="99" t="s">
        <v>5</v>
      </c>
      <c r="M49" s="99" t="s">
        <v>5</v>
      </c>
      <c r="N49" s="99"/>
      <c r="O49" s="1"/>
      <c r="P49" s="44"/>
      <c r="Q49" s="44"/>
      <c r="R49" s="44"/>
      <c r="S49" s="99"/>
      <c r="T49" s="44"/>
      <c r="U49" s="44"/>
      <c r="V49" s="44"/>
    </row>
    <row r="50" spans="2:22" x14ac:dyDescent="0.25">
      <c r="B50" s="54">
        <v>1999</v>
      </c>
      <c r="C50" s="52">
        <f>'Agua I'!C49</f>
        <v>6695</v>
      </c>
      <c r="D50" s="99" t="s">
        <v>5</v>
      </c>
      <c r="E50" s="99" t="s">
        <v>5</v>
      </c>
      <c r="F50" s="99" t="s">
        <v>5</v>
      </c>
      <c r="G50" s="99" t="s">
        <v>5</v>
      </c>
      <c r="H50" s="99" t="s">
        <v>5</v>
      </c>
      <c r="I50" s="99" t="s">
        <v>5</v>
      </c>
      <c r="J50" s="99" t="s">
        <v>5</v>
      </c>
      <c r="K50" s="99" t="s">
        <v>5</v>
      </c>
      <c r="L50" s="99" t="s">
        <v>5</v>
      </c>
      <c r="M50" s="99" t="s">
        <v>5</v>
      </c>
      <c r="N50" s="99"/>
      <c r="O50" s="1"/>
      <c r="P50" s="44"/>
      <c r="Q50" s="44"/>
      <c r="R50" s="44"/>
      <c r="S50" s="99"/>
      <c r="T50" s="44"/>
      <c r="U50" s="44"/>
      <c r="V50" s="44"/>
    </row>
    <row r="51" spans="2:22" x14ac:dyDescent="0.25">
      <c r="B51" s="54">
        <v>1998</v>
      </c>
      <c r="C51" s="52">
        <f>'Agua I'!C50</f>
        <v>6658</v>
      </c>
      <c r="D51" s="99" t="s">
        <v>5</v>
      </c>
      <c r="E51" s="99" t="s">
        <v>5</v>
      </c>
      <c r="F51" s="99" t="s">
        <v>5</v>
      </c>
      <c r="G51" s="99" t="s">
        <v>5</v>
      </c>
      <c r="H51" s="99" t="s">
        <v>5</v>
      </c>
      <c r="I51" s="99" t="s">
        <v>5</v>
      </c>
      <c r="J51" s="99" t="s">
        <v>5</v>
      </c>
      <c r="K51" s="99" t="s">
        <v>5</v>
      </c>
      <c r="L51" s="99" t="s">
        <v>5</v>
      </c>
      <c r="M51" s="99" t="s">
        <v>5</v>
      </c>
      <c r="N51" s="99"/>
      <c r="O51" s="1"/>
      <c r="P51" s="44"/>
      <c r="Q51" s="44"/>
      <c r="R51" s="44"/>
      <c r="S51" s="99"/>
      <c r="T51" s="44"/>
      <c r="U51" s="44"/>
      <c r="V51" s="44"/>
    </row>
    <row r="52" spans="2:22" x14ac:dyDescent="0.25">
      <c r="B52" s="54">
        <v>1997</v>
      </c>
      <c r="C52" s="52">
        <f>'Agua I'!C51</f>
        <v>6622</v>
      </c>
      <c r="D52" s="99" t="s">
        <v>5</v>
      </c>
      <c r="E52" s="99" t="s">
        <v>5</v>
      </c>
      <c r="F52" s="99" t="s">
        <v>5</v>
      </c>
      <c r="G52" s="99" t="s">
        <v>5</v>
      </c>
      <c r="H52" s="99" t="s">
        <v>5</v>
      </c>
      <c r="I52" s="99" t="s">
        <v>5</v>
      </c>
      <c r="J52" s="99" t="s">
        <v>5</v>
      </c>
      <c r="K52" s="99" t="s">
        <v>5</v>
      </c>
      <c r="L52" s="99" t="s">
        <v>5</v>
      </c>
      <c r="M52" s="99" t="s">
        <v>5</v>
      </c>
      <c r="N52" s="99"/>
      <c r="O52" s="1"/>
      <c r="P52" s="44"/>
      <c r="Q52" s="44"/>
      <c r="R52" s="44"/>
      <c r="S52" s="99"/>
      <c r="T52" s="44"/>
      <c r="U52" s="44"/>
      <c r="V52" s="44"/>
    </row>
    <row r="53" spans="2:22" x14ac:dyDescent="0.25">
      <c r="B53" s="54">
        <v>1996</v>
      </c>
      <c r="C53" s="52">
        <f>'Agua I'!C52</f>
        <v>6579</v>
      </c>
      <c r="D53" s="99" t="s">
        <v>5</v>
      </c>
      <c r="E53" s="99" t="s">
        <v>5</v>
      </c>
      <c r="F53" s="99" t="s">
        <v>5</v>
      </c>
      <c r="G53" s="99" t="s">
        <v>5</v>
      </c>
      <c r="H53" s="99" t="s">
        <v>5</v>
      </c>
      <c r="I53" s="99" t="s">
        <v>5</v>
      </c>
      <c r="J53" s="99" t="s">
        <v>5</v>
      </c>
      <c r="K53" s="99" t="s">
        <v>5</v>
      </c>
      <c r="L53" s="99" t="s">
        <v>5</v>
      </c>
      <c r="M53" s="99" t="s">
        <v>5</v>
      </c>
      <c r="N53" s="99"/>
      <c r="O53" s="1"/>
      <c r="P53" s="44"/>
      <c r="Q53" s="44"/>
      <c r="R53" s="44"/>
      <c r="S53" s="99"/>
      <c r="T53" s="44"/>
      <c r="U53" s="44"/>
      <c r="V53" s="44"/>
    </row>
    <row r="54" spans="2:22" x14ac:dyDescent="0.25">
      <c r="B54" s="54">
        <v>1995</v>
      </c>
      <c r="C54" s="52">
        <f>'Agua I'!C53</f>
        <v>5863</v>
      </c>
      <c r="D54" s="99" t="s">
        <v>5</v>
      </c>
      <c r="E54" s="99" t="s">
        <v>5</v>
      </c>
      <c r="F54" s="99" t="s">
        <v>5</v>
      </c>
      <c r="G54" s="99" t="s">
        <v>5</v>
      </c>
      <c r="H54" s="99" t="s">
        <v>5</v>
      </c>
      <c r="I54" s="99" t="s">
        <v>5</v>
      </c>
      <c r="J54" s="99" t="s">
        <v>5</v>
      </c>
      <c r="K54" s="99" t="s">
        <v>5</v>
      </c>
      <c r="L54" s="99" t="s">
        <v>5</v>
      </c>
      <c r="M54" s="99" t="s">
        <v>5</v>
      </c>
      <c r="N54" s="99"/>
      <c r="O54" s="1"/>
      <c r="P54" s="44"/>
      <c r="Q54" s="44"/>
      <c r="R54" s="44"/>
      <c r="S54" s="44"/>
      <c r="T54" s="44"/>
      <c r="U54" s="44"/>
      <c r="V54" s="44"/>
    </row>
  </sheetData>
  <mergeCells count="2">
    <mergeCell ref="B2:H5"/>
    <mergeCell ref="B8:V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4"/>
  <sheetViews>
    <sheetView showGridLines="0" zoomScale="60" zoomScaleNormal="60" workbookViewId="0">
      <selection activeCell="Z10" sqref="Z10"/>
    </sheetView>
  </sheetViews>
  <sheetFormatPr defaultRowHeight="15" x14ac:dyDescent="0.25"/>
  <cols>
    <col min="1" max="1" width="6.5703125" customWidth="1"/>
    <col min="2" max="2" width="9.140625" customWidth="1"/>
    <col min="3" max="3" width="8.28515625" bestFit="1" customWidth="1"/>
    <col min="4" max="4" width="9.7109375" bestFit="1" customWidth="1"/>
    <col min="5" max="5" width="7.28515625" bestFit="1" customWidth="1"/>
    <col min="6" max="6" width="5.85546875" bestFit="1" customWidth="1"/>
    <col min="7" max="7" width="6.140625" bestFit="1" customWidth="1"/>
    <col min="8" max="8" width="6.5703125" bestFit="1" customWidth="1"/>
    <col min="9" max="9" width="6.140625" bestFit="1" customWidth="1"/>
    <col min="10" max="10" width="8.28515625" bestFit="1" customWidth="1"/>
    <col min="11" max="11" width="9.85546875" bestFit="1" customWidth="1"/>
    <col min="12" max="12" width="8.7109375" bestFit="1" customWidth="1"/>
    <col min="13" max="13" width="10.5703125" bestFit="1" customWidth="1"/>
    <col min="14" max="14" width="10.42578125" bestFit="1" customWidth="1"/>
    <col min="15" max="15" width="17" customWidth="1"/>
    <col min="16" max="16" width="13" customWidth="1"/>
    <col min="17" max="17" width="17.42578125" customWidth="1"/>
    <col min="18" max="18" width="12.42578125" customWidth="1"/>
    <col min="19" max="19" width="11.7109375" customWidth="1"/>
    <col min="20" max="20" width="13.85546875" customWidth="1"/>
  </cols>
  <sheetData>
    <row r="2" spans="2:18" ht="15" customHeight="1" x14ac:dyDescent="0.25">
      <c r="B2" s="205" t="s">
        <v>281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2:18" x14ac:dyDescent="0.25"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2:18" x14ac:dyDescent="0.2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2:18" ht="45" customHeight="1" x14ac:dyDescent="0.25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7" spans="2:18" x14ac:dyDescent="0.25">
      <c r="B7" s="42"/>
      <c r="C7" s="42"/>
      <c r="D7" s="42"/>
      <c r="E7" s="42"/>
      <c r="F7" s="42"/>
    </row>
    <row r="8" spans="2:18" ht="43.5" customHeight="1" x14ac:dyDescent="0.25">
      <c r="B8" s="198" t="s">
        <v>259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</row>
    <row r="9" spans="2:18" x14ac:dyDescent="0.25">
      <c r="B9" s="104" t="s">
        <v>86</v>
      </c>
      <c r="C9" s="114" t="s">
        <v>5</v>
      </c>
      <c r="D9" s="114" t="s">
        <v>5</v>
      </c>
      <c r="E9" s="114" t="s">
        <v>5</v>
      </c>
      <c r="F9" s="114" t="s">
        <v>5</v>
      </c>
      <c r="G9" s="114" t="s">
        <v>5</v>
      </c>
      <c r="H9" s="114" t="s">
        <v>5</v>
      </c>
      <c r="I9" s="114" t="s">
        <v>5</v>
      </c>
      <c r="J9" s="114" t="s">
        <v>5</v>
      </c>
      <c r="K9" s="114" t="s">
        <v>5</v>
      </c>
      <c r="L9" s="114" t="s">
        <v>5</v>
      </c>
      <c r="M9" s="114" t="s">
        <v>5</v>
      </c>
      <c r="N9" s="114" t="s">
        <v>5</v>
      </c>
      <c r="O9" s="122" t="s">
        <v>122</v>
      </c>
      <c r="P9" s="110" t="s">
        <v>130</v>
      </c>
      <c r="Q9" s="110" t="s">
        <v>230</v>
      </c>
      <c r="R9" s="120"/>
    </row>
    <row r="10" spans="2:18" ht="122.25" customHeight="1" x14ac:dyDescent="0.25">
      <c r="B10" s="104" t="s">
        <v>4</v>
      </c>
      <c r="C10" s="85" t="s">
        <v>41</v>
      </c>
      <c r="D10" s="85" t="s">
        <v>36</v>
      </c>
      <c r="E10" s="85" t="s">
        <v>35</v>
      </c>
      <c r="F10" s="85" t="s">
        <v>34</v>
      </c>
      <c r="G10" s="85" t="s">
        <v>33</v>
      </c>
      <c r="H10" s="85" t="s">
        <v>32</v>
      </c>
      <c r="I10" s="85" t="s">
        <v>31</v>
      </c>
      <c r="J10" s="85" t="s">
        <v>30</v>
      </c>
      <c r="K10" s="85" t="s">
        <v>29</v>
      </c>
      <c r="L10" s="85" t="s">
        <v>28</v>
      </c>
      <c r="M10" s="85" t="s">
        <v>27</v>
      </c>
      <c r="N10" s="85" t="s">
        <v>26</v>
      </c>
      <c r="O10" s="81" t="s">
        <v>241</v>
      </c>
      <c r="P10" s="51" t="s">
        <v>141</v>
      </c>
      <c r="Q10" s="81" t="s">
        <v>240</v>
      </c>
    </row>
    <row r="11" spans="2:18" x14ac:dyDescent="0.25">
      <c r="B11" s="53">
        <v>2038</v>
      </c>
      <c r="C11" s="47"/>
      <c r="D11" s="47"/>
      <c r="E11" s="47"/>
      <c r="F11" s="47"/>
      <c r="G11" s="47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8" x14ac:dyDescent="0.25">
      <c r="B12" s="53">
        <v>2037</v>
      </c>
      <c r="C12" s="47"/>
      <c r="D12" s="47"/>
      <c r="E12" s="47"/>
      <c r="F12" s="47"/>
      <c r="G12" s="47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2:18" x14ac:dyDescent="0.25">
      <c r="B13" s="53">
        <v>2036</v>
      </c>
      <c r="C13" s="47"/>
      <c r="D13" s="47"/>
      <c r="E13" s="47"/>
      <c r="F13" s="47"/>
      <c r="G13" s="47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2:18" x14ac:dyDescent="0.25">
      <c r="B14" s="54">
        <v>2035</v>
      </c>
      <c r="C14" s="47"/>
      <c r="D14" s="47"/>
      <c r="E14" s="47"/>
      <c r="F14" s="47"/>
      <c r="G14" s="47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2:18" x14ac:dyDescent="0.25">
      <c r="B15" s="54">
        <v>2034</v>
      </c>
      <c r="C15" s="47"/>
      <c r="D15" s="47"/>
      <c r="E15" s="47"/>
      <c r="F15" s="47"/>
      <c r="G15" s="47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2:18" x14ac:dyDescent="0.25">
      <c r="B16" s="54">
        <v>2033</v>
      </c>
      <c r="C16" s="47"/>
      <c r="D16" s="47"/>
      <c r="E16" s="47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2:17" x14ac:dyDescent="0.25">
      <c r="B17" s="54">
        <v>2032</v>
      </c>
      <c r="C17" s="47"/>
      <c r="D17" s="47"/>
      <c r="E17" s="47"/>
      <c r="F17" s="47"/>
      <c r="G17" s="47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x14ac:dyDescent="0.25">
      <c r="B18" s="54">
        <v>2031</v>
      </c>
      <c r="C18" s="47"/>
      <c r="D18" s="47"/>
      <c r="E18" s="47"/>
      <c r="F18" s="47"/>
      <c r="G18" s="47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2:17" x14ac:dyDescent="0.25">
      <c r="B19" s="54">
        <v>2030</v>
      </c>
      <c r="C19" s="47"/>
      <c r="D19" s="47"/>
      <c r="E19" s="47"/>
      <c r="F19" s="47"/>
      <c r="G19" s="47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pans="2:17" x14ac:dyDescent="0.25">
      <c r="B20" s="54">
        <v>2029</v>
      </c>
      <c r="C20" s="47"/>
      <c r="D20" s="47"/>
      <c r="E20" s="47"/>
      <c r="F20" s="47"/>
      <c r="G20" s="47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2:17" x14ac:dyDescent="0.25">
      <c r="B21" s="54">
        <v>2028</v>
      </c>
      <c r="C21" s="47"/>
      <c r="D21" s="47"/>
      <c r="E21" s="47"/>
      <c r="F21" s="47"/>
      <c r="G21" s="47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2:17" x14ac:dyDescent="0.25">
      <c r="B22" s="54">
        <v>2027</v>
      </c>
      <c r="C22" s="47"/>
      <c r="D22" s="47"/>
      <c r="E22" s="47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2:17" x14ac:dyDescent="0.25">
      <c r="B23" s="54">
        <v>2026</v>
      </c>
      <c r="C23" s="47"/>
      <c r="D23" s="47"/>
      <c r="E23" s="47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x14ac:dyDescent="0.25">
      <c r="B24" s="54">
        <v>2025</v>
      </c>
      <c r="C24" s="47"/>
      <c r="D24" s="47"/>
      <c r="E24" s="47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B25" s="54">
        <v>2024</v>
      </c>
      <c r="C25" s="47"/>
      <c r="D25" s="47"/>
      <c r="E25" s="47"/>
      <c r="F25" s="47"/>
      <c r="G25" s="47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2:17" x14ac:dyDescent="0.25">
      <c r="B26" s="54">
        <v>2023</v>
      </c>
      <c r="C26" s="47"/>
      <c r="D26" s="47"/>
      <c r="E26" s="47"/>
      <c r="F26" s="47"/>
      <c r="G26" s="47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2:17" x14ac:dyDescent="0.25">
      <c r="B27" s="54">
        <v>2022</v>
      </c>
      <c r="C27" s="47"/>
      <c r="D27" s="47"/>
      <c r="E27" s="47"/>
      <c r="F27" s="47"/>
      <c r="G27" s="47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2:17" x14ac:dyDescent="0.25">
      <c r="B28" s="54">
        <v>2021</v>
      </c>
      <c r="C28" s="47"/>
      <c r="D28" s="47"/>
      <c r="E28" s="47"/>
      <c r="F28" s="47"/>
      <c r="G28" s="47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2:17" x14ac:dyDescent="0.25">
      <c r="B29" s="54">
        <v>2020</v>
      </c>
      <c r="C29" s="47"/>
      <c r="D29" s="47"/>
      <c r="E29" s="47"/>
      <c r="F29" s="47"/>
      <c r="G29" s="47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2:17" x14ac:dyDescent="0.25">
      <c r="B30" s="54">
        <v>2019</v>
      </c>
      <c r="C30" s="47"/>
      <c r="D30" s="47"/>
      <c r="E30" s="47"/>
      <c r="F30" s="47"/>
      <c r="G30" s="47"/>
      <c r="H30" s="44"/>
      <c r="I30" s="44"/>
      <c r="J30" s="44"/>
      <c r="K30" s="44"/>
      <c r="L30" s="44"/>
      <c r="M30" s="44"/>
      <c r="N30" s="44"/>
      <c r="O30" s="44"/>
      <c r="P30" s="44"/>
      <c r="Q30" s="44"/>
    </row>
    <row r="31" spans="2:17" x14ac:dyDescent="0.25">
      <c r="B31" s="54">
        <v>2018</v>
      </c>
      <c r="C31" s="47"/>
      <c r="D31" s="47"/>
      <c r="E31" s="47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2:17" x14ac:dyDescent="0.25">
      <c r="B32" s="54">
        <v>2017</v>
      </c>
      <c r="C32" s="52">
        <v>4267</v>
      </c>
      <c r="D32" s="52" t="s">
        <v>5</v>
      </c>
      <c r="E32" s="52" t="s">
        <v>5</v>
      </c>
      <c r="F32" s="52" t="s">
        <v>5</v>
      </c>
      <c r="G32" s="52" t="s">
        <v>5</v>
      </c>
      <c r="H32" s="52" t="s">
        <v>5</v>
      </c>
      <c r="I32" s="52" t="s">
        <v>5</v>
      </c>
      <c r="J32" s="52" t="s">
        <v>5</v>
      </c>
      <c r="K32" s="52" t="s">
        <v>5</v>
      </c>
      <c r="L32" s="52" t="s">
        <v>5</v>
      </c>
      <c r="M32" s="52" t="s">
        <v>5</v>
      </c>
      <c r="N32" s="52" t="s">
        <v>5</v>
      </c>
      <c r="O32" s="52" t="s">
        <v>5</v>
      </c>
      <c r="P32" s="52" t="s">
        <v>5</v>
      </c>
      <c r="Q32" s="52" t="s">
        <v>5</v>
      </c>
    </row>
    <row r="33" spans="2:17" x14ac:dyDescent="0.25">
      <c r="B33" s="54">
        <v>2016</v>
      </c>
      <c r="C33" s="52">
        <v>4213</v>
      </c>
      <c r="D33" s="52" t="s">
        <v>5</v>
      </c>
      <c r="E33" s="52" t="s">
        <v>5</v>
      </c>
      <c r="F33" s="52" t="s">
        <v>5</v>
      </c>
      <c r="G33" s="52" t="s">
        <v>5</v>
      </c>
      <c r="H33" s="52" t="s">
        <v>5</v>
      </c>
      <c r="I33" s="52" t="s">
        <v>5</v>
      </c>
      <c r="J33" s="52" t="s">
        <v>5</v>
      </c>
      <c r="K33" s="52" t="s">
        <v>5</v>
      </c>
      <c r="L33" s="52" t="s">
        <v>5</v>
      </c>
      <c r="M33" s="52" t="s">
        <v>5</v>
      </c>
      <c r="N33" s="52" t="s">
        <v>5</v>
      </c>
      <c r="O33" s="52" t="s">
        <v>5</v>
      </c>
      <c r="P33" s="52" t="s">
        <v>5</v>
      </c>
      <c r="Q33" s="52" t="s">
        <v>5</v>
      </c>
    </row>
    <row r="34" spans="2:17" x14ac:dyDescent="0.25">
      <c r="B34" s="54">
        <v>2015</v>
      </c>
      <c r="C34" s="52">
        <f>'Agua I'!C33</f>
        <v>7793</v>
      </c>
      <c r="D34" s="93" t="s">
        <v>5</v>
      </c>
      <c r="E34" s="93" t="s">
        <v>5</v>
      </c>
      <c r="F34" s="93" t="s">
        <v>5</v>
      </c>
      <c r="G34" s="93" t="s">
        <v>5</v>
      </c>
      <c r="H34" s="94" t="s">
        <v>5</v>
      </c>
      <c r="I34" s="94" t="s">
        <v>5</v>
      </c>
      <c r="J34" s="93" t="s">
        <v>5</v>
      </c>
      <c r="K34" s="93" t="s">
        <v>5</v>
      </c>
      <c r="L34" s="93" t="s">
        <v>5</v>
      </c>
      <c r="M34" s="93" t="s">
        <v>5</v>
      </c>
      <c r="N34" s="93" t="s">
        <v>5</v>
      </c>
      <c r="O34" s="93" t="s">
        <v>5</v>
      </c>
      <c r="P34" s="93" t="s">
        <v>5</v>
      </c>
      <c r="Q34" s="93" t="s">
        <v>5</v>
      </c>
    </row>
    <row r="35" spans="2:17" x14ac:dyDescent="0.25">
      <c r="B35" s="54">
        <v>2014</v>
      </c>
      <c r="C35" s="52">
        <f>'Agua I'!C34</f>
        <v>7712</v>
      </c>
      <c r="D35" s="93" t="s">
        <v>5</v>
      </c>
      <c r="E35" s="93" t="s">
        <v>5</v>
      </c>
      <c r="F35" s="93" t="s">
        <v>5</v>
      </c>
      <c r="G35" s="93" t="s">
        <v>5</v>
      </c>
      <c r="H35" s="94" t="s">
        <v>5</v>
      </c>
      <c r="I35" s="94" t="s">
        <v>5</v>
      </c>
      <c r="J35" s="93" t="s">
        <v>5</v>
      </c>
      <c r="K35" s="93" t="s">
        <v>5</v>
      </c>
      <c r="L35" s="93" t="s">
        <v>5</v>
      </c>
      <c r="M35" s="93" t="s">
        <v>5</v>
      </c>
      <c r="N35" s="93" t="s">
        <v>5</v>
      </c>
      <c r="O35" s="93" t="s">
        <v>5</v>
      </c>
      <c r="P35" s="93" t="s">
        <v>5</v>
      </c>
      <c r="Q35" s="93" t="s">
        <v>5</v>
      </c>
    </row>
    <row r="36" spans="2:17" x14ac:dyDescent="0.25">
      <c r="B36" s="54">
        <v>2013</v>
      </c>
      <c r="C36" s="52">
        <f>'Agua I'!C35</f>
        <v>7628</v>
      </c>
      <c r="D36" s="93" t="s">
        <v>5</v>
      </c>
      <c r="E36" s="93" t="s">
        <v>5</v>
      </c>
      <c r="F36" s="93" t="s">
        <v>5</v>
      </c>
      <c r="G36" s="93" t="s">
        <v>5</v>
      </c>
      <c r="H36" s="94" t="s">
        <v>5</v>
      </c>
      <c r="I36" s="94" t="s">
        <v>5</v>
      </c>
      <c r="J36" s="93" t="s">
        <v>5</v>
      </c>
      <c r="K36" s="93" t="s">
        <v>5</v>
      </c>
      <c r="L36" s="93" t="s">
        <v>5</v>
      </c>
      <c r="M36" s="93" t="s">
        <v>5</v>
      </c>
      <c r="N36" s="93" t="s">
        <v>5</v>
      </c>
      <c r="O36" s="93" t="s">
        <v>5</v>
      </c>
      <c r="P36" s="93" t="s">
        <v>5</v>
      </c>
      <c r="Q36" s="93" t="s">
        <v>5</v>
      </c>
    </row>
    <row r="37" spans="2:17" x14ac:dyDescent="0.25">
      <c r="B37" s="54">
        <v>2012</v>
      </c>
      <c r="C37" s="52">
        <f>'Agua I'!C36</f>
        <v>7333</v>
      </c>
      <c r="D37" s="93" t="s">
        <v>5</v>
      </c>
      <c r="E37" s="93" t="s">
        <v>5</v>
      </c>
      <c r="F37" s="93" t="s">
        <v>5</v>
      </c>
      <c r="G37" s="93" t="s">
        <v>5</v>
      </c>
      <c r="H37" s="94" t="s">
        <v>5</v>
      </c>
      <c r="I37" s="94" t="s">
        <v>5</v>
      </c>
      <c r="J37" s="93" t="s">
        <v>5</v>
      </c>
      <c r="K37" s="93" t="s">
        <v>5</v>
      </c>
      <c r="L37" s="93" t="s">
        <v>5</v>
      </c>
      <c r="M37" s="93" t="s">
        <v>5</v>
      </c>
      <c r="N37" s="93" t="s">
        <v>5</v>
      </c>
      <c r="O37" s="93" t="s">
        <v>5</v>
      </c>
      <c r="P37" s="93" t="s">
        <v>5</v>
      </c>
      <c r="Q37" s="93" t="s">
        <v>5</v>
      </c>
    </row>
    <row r="38" spans="2:17" x14ac:dyDescent="0.25">
      <c r="B38" s="54">
        <v>2011</v>
      </c>
      <c r="C38" s="52">
        <f>'Agua I'!C37</f>
        <v>7258</v>
      </c>
      <c r="D38" s="93" t="s">
        <v>5</v>
      </c>
      <c r="E38" s="93" t="s">
        <v>5</v>
      </c>
      <c r="F38" s="93" t="s">
        <v>5</v>
      </c>
      <c r="G38" s="93" t="s">
        <v>5</v>
      </c>
      <c r="H38" s="94" t="s">
        <v>5</v>
      </c>
      <c r="I38" s="94" t="s">
        <v>5</v>
      </c>
      <c r="J38" s="93" t="s">
        <v>5</v>
      </c>
      <c r="K38" s="93" t="s">
        <v>5</v>
      </c>
      <c r="L38" s="93" t="s">
        <v>5</v>
      </c>
      <c r="M38" s="93" t="s">
        <v>5</v>
      </c>
      <c r="N38" s="93" t="s">
        <v>5</v>
      </c>
      <c r="O38" s="93" t="s">
        <v>5</v>
      </c>
      <c r="P38" s="93" t="s">
        <v>5</v>
      </c>
      <c r="Q38" s="93" t="s">
        <v>5</v>
      </c>
    </row>
    <row r="39" spans="2:17" x14ac:dyDescent="0.25">
      <c r="B39" s="54">
        <v>2010</v>
      </c>
      <c r="C39" s="52">
        <f>'Agua I'!C38</f>
        <v>7180</v>
      </c>
      <c r="D39" s="93" t="s">
        <v>5</v>
      </c>
      <c r="E39" s="93" t="s">
        <v>5</v>
      </c>
      <c r="F39" s="93" t="s">
        <v>5</v>
      </c>
      <c r="G39" s="93" t="s">
        <v>5</v>
      </c>
      <c r="H39" s="94" t="s">
        <v>5</v>
      </c>
      <c r="I39" s="94" t="s">
        <v>5</v>
      </c>
      <c r="J39" s="93" t="s">
        <v>5</v>
      </c>
      <c r="K39" s="93" t="s">
        <v>5</v>
      </c>
      <c r="L39" s="93" t="s">
        <v>5</v>
      </c>
      <c r="M39" s="93" t="s">
        <v>5</v>
      </c>
      <c r="N39" s="93" t="s">
        <v>5</v>
      </c>
      <c r="O39" s="93" t="s">
        <v>5</v>
      </c>
      <c r="P39" s="93" t="s">
        <v>5</v>
      </c>
      <c r="Q39" s="93" t="s">
        <v>5</v>
      </c>
    </row>
    <row r="40" spans="2:17" x14ac:dyDescent="0.25">
      <c r="B40" s="54">
        <v>2009</v>
      </c>
      <c r="C40" s="52">
        <f>'Agua I'!C39</f>
        <v>6818</v>
      </c>
      <c r="D40" s="93" t="s">
        <v>5</v>
      </c>
      <c r="E40" s="93" t="s">
        <v>5</v>
      </c>
      <c r="F40" s="93" t="s">
        <v>5</v>
      </c>
      <c r="G40" s="93" t="s">
        <v>5</v>
      </c>
      <c r="H40" s="94" t="s">
        <v>5</v>
      </c>
      <c r="I40" s="94" t="s">
        <v>5</v>
      </c>
      <c r="J40" s="93" t="s">
        <v>5</v>
      </c>
      <c r="K40" s="93" t="s">
        <v>5</v>
      </c>
      <c r="L40" s="93" t="s">
        <v>5</v>
      </c>
      <c r="M40" s="93" t="s">
        <v>5</v>
      </c>
      <c r="N40" s="93" t="s">
        <v>5</v>
      </c>
      <c r="O40" s="93" t="s">
        <v>5</v>
      </c>
      <c r="P40" s="93" t="s">
        <v>5</v>
      </c>
      <c r="Q40" s="93" t="s">
        <v>5</v>
      </c>
    </row>
    <row r="41" spans="2:17" x14ac:dyDescent="0.25">
      <c r="B41" s="54">
        <v>2008</v>
      </c>
      <c r="C41" s="52">
        <f>'Agua I'!C40</f>
        <v>6763</v>
      </c>
      <c r="D41" s="93" t="s">
        <v>5</v>
      </c>
      <c r="E41" s="93" t="s">
        <v>5</v>
      </c>
      <c r="F41" s="93" t="s">
        <v>5</v>
      </c>
      <c r="G41" s="93" t="s">
        <v>5</v>
      </c>
      <c r="H41" s="94" t="s">
        <v>5</v>
      </c>
      <c r="I41" s="94" t="s">
        <v>5</v>
      </c>
      <c r="J41" s="93" t="s">
        <v>5</v>
      </c>
      <c r="K41" s="93" t="s">
        <v>5</v>
      </c>
      <c r="L41" s="93" t="s">
        <v>5</v>
      </c>
      <c r="M41" s="93" t="s">
        <v>5</v>
      </c>
      <c r="N41" s="93" t="s">
        <v>5</v>
      </c>
      <c r="O41" s="93" t="s">
        <v>5</v>
      </c>
      <c r="P41" s="93" t="s">
        <v>5</v>
      </c>
      <c r="Q41" s="93" t="s">
        <v>5</v>
      </c>
    </row>
    <row r="42" spans="2:17" x14ac:dyDescent="0.25">
      <c r="B42" s="54">
        <v>2007</v>
      </c>
      <c r="C42" s="52">
        <f>'Agua I'!C41</f>
        <v>6569</v>
      </c>
      <c r="D42" s="93" t="s">
        <v>5</v>
      </c>
      <c r="E42" s="93" t="s">
        <v>5</v>
      </c>
      <c r="F42" s="93" t="s">
        <v>5</v>
      </c>
      <c r="G42" s="93" t="s">
        <v>5</v>
      </c>
      <c r="H42" s="94" t="s">
        <v>5</v>
      </c>
      <c r="I42" s="94" t="s">
        <v>5</v>
      </c>
      <c r="J42" s="93" t="s">
        <v>5</v>
      </c>
      <c r="K42" s="93" t="s">
        <v>5</v>
      </c>
      <c r="L42" s="93" t="s">
        <v>5</v>
      </c>
      <c r="M42" s="93" t="s">
        <v>5</v>
      </c>
      <c r="N42" s="93" t="s">
        <v>5</v>
      </c>
      <c r="O42" s="93" t="s">
        <v>5</v>
      </c>
      <c r="P42" s="93" t="s">
        <v>5</v>
      </c>
      <c r="Q42" s="93" t="s">
        <v>5</v>
      </c>
    </row>
    <row r="43" spans="2:17" x14ac:dyDescent="0.25">
      <c r="B43" s="54">
        <v>2006</v>
      </c>
      <c r="C43" s="52">
        <f>'Agua I'!C42</f>
        <v>6111</v>
      </c>
      <c r="D43" s="93" t="s">
        <v>5</v>
      </c>
      <c r="E43" s="93" t="s">
        <v>5</v>
      </c>
      <c r="F43" s="93" t="s">
        <v>5</v>
      </c>
      <c r="G43" s="93" t="s">
        <v>5</v>
      </c>
      <c r="H43" s="94" t="s">
        <v>5</v>
      </c>
      <c r="I43" s="94" t="s">
        <v>5</v>
      </c>
      <c r="J43" s="93" t="s">
        <v>5</v>
      </c>
      <c r="K43" s="93" t="s">
        <v>5</v>
      </c>
      <c r="L43" s="93" t="s">
        <v>5</v>
      </c>
      <c r="M43" s="93" t="s">
        <v>5</v>
      </c>
      <c r="N43" s="93" t="s">
        <v>5</v>
      </c>
      <c r="O43" s="93" t="s">
        <v>5</v>
      </c>
      <c r="P43" s="93" t="s">
        <v>5</v>
      </c>
      <c r="Q43" s="93" t="s">
        <v>5</v>
      </c>
    </row>
    <row r="44" spans="2:17" x14ac:dyDescent="0.25">
      <c r="B44" s="54">
        <v>2005</v>
      </c>
      <c r="C44" s="52">
        <f>'Agua I'!C43</f>
        <v>6120</v>
      </c>
      <c r="D44" s="93" t="s">
        <v>5</v>
      </c>
      <c r="E44" s="93" t="s">
        <v>5</v>
      </c>
      <c r="F44" s="93" t="s">
        <v>5</v>
      </c>
      <c r="G44" s="93" t="s">
        <v>5</v>
      </c>
      <c r="H44" s="94" t="s">
        <v>5</v>
      </c>
      <c r="I44" s="94" t="s">
        <v>5</v>
      </c>
      <c r="J44" s="93" t="s">
        <v>5</v>
      </c>
      <c r="K44" s="93" t="s">
        <v>5</v>
      </c>
      <c r="L44" s="93" t="s">
        <v>5</v>
      </c>
      <c r="M44" s="93" t="s">
        <v>5</v>
      </c>
      <c r="N44" s="93" t="s">
        <v>5</v>
      </c>
      <c r="O44" s="93" t="s">
        <v>5</v>
      </c>
      <c r="P44" s="93" t="s">
        <v>5</v>
      </c>
      <c r="Q44" s="93" t="s">
        <v>5</v>
      </c>
    </row>
    <row r="45" spans="2:17" x14ac:dyDescent="0.25">
      <c r="B45" s="54">
        <v>2004</v>
      </c>
      <c r="C45" s="52">
        <f>'Agua I'!C44</f>
        <v>6135</v>
      </c>
      <c r="D45" s="93" t="s">
        <v>5</v>
      </c>
      <c r="E45" s="93" t="s">
        <v>5</v>
      </c>
      <c r="F45" s="93" t="s">
        <v>5</v>
      </c>
      <c r="G45" s="93" t="s">
        <v>5</v>
      </c>
      <c r="H45" s="94" t="s">
        <v>5</v>
      </c>
      <c r="I45" s="94" t="s">
        <v>5</v>
      </c>
      <c r="J45" s="93" t="s">
        <v>5</v>
      </c>
      <c r="K45" s="93" t="s">
        <v>5</v>
      </c>
      <c r="L45" s="93" t="s">
        <v>5</v>
      </c>
      <c r="M45" s="93" t="s">
        <v>5</v>
      </c>
      <c r="N45" s="93" t="s">
        <v>5</v>
      </c>
      <c r="O45" s="93" t="s">
        <v>5</v>
      </c>
      <c r="P45" s="93" t="s">
        <v>5</v>
      </c>
      <c r="Q45" s="93" t="s">
        <v>5</v>
      </c>
    </row>
    <row r="46" spans="2:17" x14ac:dyDescent="0.25">
      <c r="B46" s="54">
        <v>2003</v>
      </c>
      <c r="C46" s="52">
        <f>'Agua I'!C45</f>
        <v>6146</v>
      </c>
      <c r="D46" s="93" t="s">
        <v>5</v>
      </c>
      <c r="E46" s="93" t="s">
        <v>5</v>
      </c>
      <c r="F46" s="93" t="s">
        <v>5</v>
      </c>
      <c r="G46" s="93" t="s">
        <v>5</v>
      </c>
      <c r="H46" s="94" t="s">
        <v>5</v>
      </c>
      <c r="I46" s="94" t="s">
        <v>5</v>
      </c>
      <c r="J46" s="93" t="s">
        <v>5</v>
      </c>
      <c r="K46" s="93" t="s">
        <v>5</v>
      </c>
      <c r="L46" s="93" t="s">
        <v>5</v>
      </c>
      <c r="M46" s="93" t="s">
        <v>5</v>
      </c>
      <c r="N46" s="93" t="s">
        <v>5</v>
      </c>
      <c r="O46" s="93" t="s">
        <v>5</v>
      </c>
      <c r="P46" s="93" t="s">
        <v>5</v>
      </c>
      <c r="Q46" s="93" t="s">
        <v>5</v>
      </c>
    </row>
    <row r="47" spans="2:17" x14ac:dyDescent="0.25">
      <c r="B47" s="54">
        <v>2002</v>
      </c>
      <c r="C47" s="52">
        <f>'Agua I'!C46</f>
        <v>6155</v>
      </c>
      <c r="D47" s="93" t="s">
        <v>5</v>
      </c>
      <c r="E47" s="93" t="s">
        <v>5</v>
      </c>
      <c r="F47" s="93" t="s">
        <v>5</v>
      </c>
      <c r="G47" s="93" t="s">
        <v>5</v>
      </c>
      <c r="H47" s="94" t="s">
        <v>5</v>
      </c>
      <c r="I47" s="94" t="s">
        <v>5</v>
      </c>
      <c r="J47" s="93" t="s">
        <v>5</v>
      </c>
      <c r="K47" s="93" t="s">
        <v>5</v>
      </c>
      <c r="L47" s="93" t="s">
        <v>5</v>
      </c>
      <c r="M47" s="93" t="s">
        <v>5</v>
      </c>
      <c r="N47" s="93" t="s">
        <v>5</v>
      </c>
      <c r="O47" s="93" t="s">
        <v>5</v>
      </c>
      <c r="P47" s="93" t="s">
        <v>5</v>
      </c>
      <c r="Q47" s="93" t="s">
        <v>5</v>
      </c>
    </row>
    <row r="48" spans="2:17" x14ac:dyDescent="0.25">
      <c r="B48" s="54">
        <v>2001</v>
      </c>
      <c r="C48" s="52">
        <f>'Agua I'!C47</f>
        <v>6155</v>
      </c>
      <c r="D48" s="93" t="s">
        <v>5</v>
      </c>
      <c r="E48" s="93" t="s">
        <v>5</v>
      </c>
      <c r="F48" s="93" t="s">
        <v>5</v>
      </c>
      <c r="G48" s="93" t="s">
        <v>5</v>
      </c>
      <c r="H48" s="94" t="s">
        <v>5</v>
      </c>
      <c r="I48" s="94" t="s">
        <v>5</v>
      </c>
      <c r="J48" s="93" t="s">
        <v>5</v>
      </c>
      <c r="K48" s="93" t="s">
        <v>5</v>
      </c>
      <c r="L48" s="93" t="s">
        <v>5</v>
      </c>
      <c r="M48" s="93" t="s">
        <v>5</v>
      </c>
      <c r="N48" s="93" t="s">
        <v>5</v>
      </c>
      <c r="O48" s="93" t="s">
        <v>5</v>
      </c>
      <c r="P48" s="93" t="s">
        <v>5</v>
      </c>
      <c r="Q48" s="93" t="s">
        <v>5</v>
      </c>
    </row>
    <row r="49" spans="2:17" x14ac:dyDescent="0.25">
      <c r="B49" s="54">
        <v>2000</v>
      </c>
      <c r="C49" s="52">
        <f>'Agua I'!C48</f>
        <v>6172</v>
      </c>
      <c r="D49" s="93" t="s">
        <v>5</v>
      </c>
      <c r="E49" s="93" t="s">
        <v>5</v>
      </c>
      <c r="F49" s="93" t="s">
        <v>5</v>
      </c>
      <c r="G49" s="93" t="s">
        <v>5</v>
      </c>
      <c r="H49" s="94" t="s">
        <v>5</v>
      </c>
      <c r="I49" s="94" t="s">
        <v>5</v>
      </c>
      <c r="J49" s="93" t="s">
        <v>5</v>
      </c>
      <c r="K49" s="93" t="s">
        <v>5</v>
      </c>
      <c r="L49" s="93" t="s">
        <v>5</v>
      </c>
      <c r="M49" s="93" t="s">
        <v>5</v>
      </c>
      <c r="N49" s="93" t="s">
        <v>5</v>
      </c>
      <c r="O49" s="93" t="s">
        <v>5</v>
      </c>
      <c r="P49" s="93" t="s">
        <v>5</v>
      </c>
      <c r="Q49" s="93" t="s">
        <v>5</v>
      </c>
    </row>
    <row r="50" spans="2:17" x14ac:dyDescent="0.25">
      <c r="B50" s="54">
        <v>1999</v>
      </c>
      <c r="C50" s="52">
        <f>'Agua I'!C49</f>
        <v>6695</v>
      </c>
      <c r="D50" s="93" t="s">
        <v>5</v>
      </c>
      <c r="E50" s="93" t="s">
        <v>5</v>
      </c>
      <c r="F50" s="93" t="s">
        <v>5</v>
      </c>
      <c r="G50" s="93" t="s">
        <v>5</v>
      </c>
      <c r="H50" s="94" t="s">
        <v>5</v>
      </c>
      <c r="I50" s="94" t="s">
        <v>5</v>
      </c>
      <c r="J50" s="93" t="s">
        <v>5</v>
      </c>
      <c r="K50" s="93" t="s">
        <v>5</v>
      </c>
      <c r="L50" s="93" t="s">
        <v>5</v>
      </c>
      <c r="M50" s="93" t="s">
        <v>5</v>
      </c>
      <c r="N50" s="93" t="s">
        <v>5</v>
      </c>
      <c r="O50" s="93" t="s">
        <v>5</v>
      </c>
      <c r="P50" s="93" t="s">
        <v>5</v>
      </c>
      <c r="Q50" s="93" t="s">
        <v>5</v>
      </c>
    </row>
    <row r="51" spans="2:17" x14ac:dyDescent="0.25">
      <c r="B51" s="54">
        <v>1998</v>
      </c>
      <c r="C51" s="52">
        <f>'Agua I'!C50</f>
        <v>6658</v>
      </c>
      <c r="D51" s="93" t="s">
        <v>5</v>
      </c>
      <c r="E51" s="93" t="s">
        <v>5</v>
      </c>
      <c r="F51" s="93" t="s">
        <v>5</v>
      </c>
      <c r="G51" s="93" t="s">
        <v>5</v>
      </c>
      <c r="H51" s="94" t="s">
        <v>5</v>
      </c>
      <c r="I51" s="94" t="s">
        <v>5</v>
      </c>
      <c r="J51" s="93" t="s">
        <v>5</v>
      </c>
      <c r="K51" s="93" t="s">
        <v>5</v>
      </c>
      <c r="L51" s="93" t="s">
        <v>5</v>
      </c>
      <c r="M51" s="93" t="s">
        <v>5</v>
      </c>
      <c r="N51" s="93" t="s">
        <v>5</v>
      </c>
      <c r="O51" s="93" t="s">
        <v>5</v>
      </c>
      <c r="P51" s="93" t="s">
        <v>5</v>
      </c>
      <c r="Q51" s="93" t="s">
        <v>5</v>
      </c>
    </row>
    <row r="52" spans="2:17" x14ac:dyDescent="0.25">
      <c r="B52" s="54">
        <v>1997</v>
      </c>
      <c r="C52" s="52">
        <f>'Agua I'!C51</f>
        <v>6622</v>
      </c>
      <c r="D52" s="93" t="s">
        <v>5</v>
      </c>
      <c r="E52" s="93" t="s">
        <v>5</v>
      </c>
      <c r="F52" s="93" t="s">
        <v>5</v>
      </c>
      <c r="G52" s="93" t="s">
        <v>5</v>
      </c>
      <c r="H52" s="94" t="s">
        <v>5</v>
      </c>
      <c r="I52" s="94" t="s">
        <v>5</v>
      </c>
      <c r="J52" s="93" t="s">
        <v>5</v>
      </c>
      <c r="K52" s="93" t="s">
        <v>5</v>
      </c>
      <c r="L52" s="93" t="s">
        <v>5</v>
      </c>
      <c r="M52" s="93" t="s">
        <v>5</v>
      </c>
      <c r="N52" s="93" t="s">
        <v>5</v>
      </c>
      <c r="O52" s="93" t="s">
        <v>5</v>
      </c>
      <c r="P52" s="93" t="s">
        <v>5</v>
      </c>
      <c r="Q52" s="93" t="s">
        <v>5</v>
      </c>
    </row>
    <row r="53" spans="2:17" x14ac:dyDescent="0.25">
      <c r="B53" s="54">
        <v>1996</v>
      </c>
      <c r="C53" s="52">
        <f>'Agua I'!C52</f>
        <v>6579</v>
      </c>
      <c r="D53" s="93" t="s">
        <v>5</v>
      </c>
      <c r="E53" s="93" t="s">
        <v>5</v>
      </c>
      <c r="F53" s="93" t="s">
        <v>5</v>
      </c>
      <c r="G53" s="93" t="s">
        <v>5</v>
      </c>
      <c r="H53" s="94" t="s">
        <v>5</v>
      </c>
      <c r="I53" s="94" t="s">
        <v>5</v>
      </c>
      <c r="J53" s="93" t="s">
        <v>5</v>
      </c>
      <c r="K53" s="93" t="s">
        <v>5</v>
      </c>
      <c r="L53" s="93" t="s">
        <v>5</v>
      </c>
      <c r="M53" s="93" t="s">
        <v>5</v>
      </c>
      <c r="N53" s="93" t="s">
        <v>5</v>
      </c>
      <c r="O53" s="93" t="s">
        <v>5</v>
      </c>
      <c r="P53" s="93" t="s">
        <v>5</v>
      </c>
      <c r="Q53" s="93" t="s">
        <v>5</v>
      </c>
    </row>
    <row r="54" spans="2:17" x14ac:dyDescent="0.25">
      <c r="B54" s="54">
        <v>1995</v>
      </c>
      <c r="C54" s="52">
        <f>'Agua I'!C53</f>
        <v>5863</v>
      </c>
      <c r="D54" s="93" t="s">
        <v>5</v>
      </c>
      <c r="E54" s="93" t="s">
        <v>5</v>
      </c>
      <c r="F54" s="93" t="s">
        <v>5</v>
      </c>
      <c r="G54" s="93" t="s">
        <v>5</v>
      </c>
      <c r="H54" s="94" t="s">
        <v>5</v>
      </c>
      <c r="I54" s="94" t="s">
        <v>5</v>
      </c>
      <c r="J54" s="93" t="s">
        <v>5</v>
      </c>
      <c r="K54" s="93" t="s">
        <v>5</v>
      </c>
      <c r="L54" s="93" t="s">
        <v>5</v>
      </c>
      <c r="M54" s="93" t="s">
        <v>5</v>
      </c>
      <c r="N54" s="93" t="s">
        <v>5</v>
      </c>
      <c r="O54" s="93" t="s">
        <v>5</v>
      </c>
      <c r="P54" s="93" t="s">
        <v>5</v>
      </c>
      <c r="Q54" s="93" t="s">
        <v>5</v>
      </c>
    </row>
  </sheetData>
  <mergeCells count="2">
    <mergeCell ref="B8:Q8"/>
    <mergeCell ref="B2:N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showGridLines="0" zoomScale="70" zoomScaleNormal="70" workbookViewId="0">
      <selection activeCell="B2" sqref="B2:G5"/>
    </sheetView>
  </sheetViews>
  <sheetFormatPr defaultRowHeight="15" x14ac:dyDescent="0.25"/>
  <cols>
    <col min="1" max="1" width="6.5703125" customWidth="1"/>
    <col min="2" max="2" width="7.7109375" bestFit="1" customWidth="1"/>
    <col min="3" max="3" width="13.28515625" bestFit="1" customWidth="1"/>
    <col min="4" max="4" width="15.42578125" bestFit="1" customWidth="1"/>
    <col min="5" max="5" width="13" bestFit="1" customWidth="1"/>
    <col min="6" max="7" width="10.140625" bestFit="1" customWidth="1"/>
    <col min="8" max="8" width="23.28515625" bestFit="1" customWidth="1"/>
    <col min="9" max="9" width="6.140625" bestFit="1" customWidth="1"/>
    <col min="10" max="10" width="8.28515625" bestFit="1" customWidth="1"/>
    <col min="11" max="11" width="9.85546875" bestFit="1" customWidth="1"/>
    <col min="12" max="12" width="8.7109375" bestFit="1" customWidth="1"/>
    <col min="13" max="13" width="10.5703125" bestFit="1" customWidth="1"/>
    <col min="14" max="14" width="10.42578125" bestFit="1" customWidth="1"/>
    <col min="15" max="15" width="17" customWidth="1"/>
    <col min="16" max="16" width="13" customWidth="1"/>
    <col min="17" max="17" width="17.42578125" customWidth="1"/>
    <col min="18" max="18" width="12.42578125" customWidth="1"/>
    <col min="19" max="19" width="11.7109375" customWidth="1"/>
    <col min="20" max="20" width="13.85546875" customWidth="1"/>
  </cols>
  <sheetData>
    <row r="2" spans="2:10" ht="15" customHeight="1" x14ac:dyDescent="0.25">
      <c r="B2" s="205" t="s">
        <v>282</v>
      </c>
      <c r="C2" s="205"/>
      <c r="D2" s="205"/>
      <c r="E2" s="205"/>
      <c r="F2" s="205"/>
      <c r="G2" s="205"/>
    </row>
    <row r="3" spans="2:10" x14ac:dyDescent="0.25">
      <c r="B3" s="205"/>
      <c r="C3" s="205"/>
      <c r="D3" s="205"/>
      <c r="E3" s="205"/>
      <c r="F3" s="205"/>
      <c r="G3" s="205"/>
    </row>
    <row r="4" spans="2:10" x14ac:dyDescent="0.25">
      <c r="B4" s="205"/>
      <c r="C4" s="205"/>
      <c r="D4" s="205"/>
      <c r="E4" s="205"/>
      <c r="F4" s="205"/>
      <c r="G4" s="205"/>
    </row>
    <row r="5" spans="2:10" ht="45" customHeight="1" x14ac:dyDescent="0.25">
      <c r="B5" s="205"/>
      <c r="C5" s="205"/>
      <c r="D5" s="205"/>
      <c r="E5" s="205"/>
      <c r="F5" s="205"/>
      <c r="G5" s="205"/>
    </row>
    <row r="7" spans="2:10" x14ac:dyDescent="0.25">
      <c r="B7" s="42"/>
      <c r="C7" s="42"/>
      <c r="D7" s="42"/>
      <c r="E7" s="42"/>
      <c r="F7" s="42"/>
    </row>
    <row r="8" spans="2:10" ht="43.5" customHeight="1" x14ac:dyDescent="0.25">
      <c r="B8" s="184" t="s">
        <v>85</v>
      </c>
      <c r="C8" s="185"/>
      <c r="D8" s="185"/>
      <c r="E8" s="185"/>
      <c r="F8" s="185"/>
      <c r="G8" s="185"/>
      <c r="H8" s="186"/>
      <c r="I8" s="120"/>
      <c r="J8" s="120"/>
    </row>
    <row r="9" spans="2:10" x14ac:dyDescent="0.25">
      <c r="B9" s="104" t="s">
        <v>86</v>
      </c>
      <c r="C9" s="66" t="s">
        <v>5</v>
      </c>
      <c r="D9" s="66" t="s">
        <v>5</v>
      </c>
      <c r="E9" s="66" t="s">
        <v>87</v>
      </c>
      <c r="F9" s="66" t="s">
        <v>88</v>
      </c>
      <c r="G9" s="66" t="s">
        <v>89</v>
      </c>
      <c r="H9" s="66" t="s">
        <v>88</v>
      </c>
      <c r="I9" s="120"/>
      <c r="J9" s="120"/>
    </row>
    <row r="10" spans="2:10" ht="122.25" customHeight="1" x14ac:dyDescent="0.25">
      <c r="B10" s="104" t="s">
        <v>4</v>
      </c>
      <c r="C10" s="47" t="s">
        <v>90</v>
      </c>
      <c r="D10" s="47" t="s">
        <v>91</v>
      </c>
      <c r="E10" s="47" t="s">
        <v>92</v>
      </c>
      <c r="F10" s="47" t="s">
        <v>93</v>
      </c>
      <c r="G10" s="47" t="s">
        <v>94</v>
      </c>
      <c r="H10" s="47" t="s">
        <v>95</v>
      </c>
      <c r="I10" s="120"/>
      <c r="J10" s="120"/>
    </row>
    <row r="11" spans="2:10" x14ac:dyDescent="0.25">
      <c r="B11" s="53">
        <v>2038</v>
      </c>
      <c r="C11" s="47"/>
      <c r="D11" s="47"/>
      <c r="E11" s="47"/>
      <c r="F11" s="47"/>
      <c r="G11" s="47"/>
      <c r="H11" s="44"/>
    </row>
    <row r="12" spans="2:10" x14ac:dyDescent="0.25">
      <c r="B12" s="53">
        <v>2037</v>
      </c>
      <c r="C12" s="47"/>
      <c r="D12" s="47"/>
      <c r="E12" s="47"/>
      <c r="F12" s="47"/>
      <c r="G12" s="47"/>
      <c r="H12" s="44"/>
    </row>
    <row r="13" spans="2:10" x14ac:dyDescent="0.25">
      <c r="B13" s="53">
        <v>2036</v>
      </c>
      <c r="C13" s="47"/>
      <c r="D13" s="47"/>
      <c r="E13" s="47"/>
      <c r="F13" s="47"/>
      <c r="G13" s="47"/>
      <c r="H13" s="44"/>
    </row>
    <row r="14" spans="2:10" x14ac:dyDescent="0.25">
      <c r="B14" s="54">
        <v>2035</v>
      </c>
      <c r="C14" s="47"/>
      <c r="D14" s="47"/>
      <c r="E14" s="47"/>
      <c r="F14" s="47"/>
      <c r="G14" s="47"/>
      <c r="H14" s="44"/>
    </row>
    <row r="15" spans="2:10" x14ac:dyDescent="0.25">
      <c r="B15" s="54">
        <v>2034</v>
      </c>
      <c r="C15" s="47"/>
      <c r="D15" s="47"/>
      <c r="E15" s="47"/>
      <c r="F15" s="47"/>
      <c r="G15" s="47"/>
      <c r="H15" s="44"/>
    </row>
    <row r="16" spans="2:10" x14ac:dyDescent="0.25">
      <c r="B16" s="54">
        <v>2033</v>
      </c>
      <c r="C16" s="47"/>
      <c r="D16" s="47"/>
      <c r="E16" s="47"/>
      <c r="F16" s="47"/>
      <c r="G16" s="47"/>
      <c r="H16" s="44"/>
    </row>
    <row r="17" spans="2:8" x14ac:dyDescent="0.25">
      <c r="B17" s="54">
        <v>2032</v>
      </c>
      <c r="C17" s="47"/>
      <c r="D17" s="47"/>
      <c r="E17" s="47"/>
      <c r="F17" s="47"/>
      <c r="G17" s="47"/>
      <c r="H17" s="44"/>
    </row>
    <row r="18" spans="2:8" x14ac:dyDescent="0.25">
      <c r="B18" s="54">
        <v>2031</v>
      </c>
      <c r="C18" s="47"/>
      <c r="D18" s="47"/>
      <c r="E18" s="47"/>
      <c r="F18" s="47"/>
      <c r="G18" s="47"/>
      <c r="H18" s="44"/>
    </row>
    <row r="19" spans="2:8" x14ac:dyDescent="0.25">
      <c r="B19" s="54">
        <v>2030</v>
      </c>
      <c r="C19" s="47"/>
      <c r="D19" s="47"/>
      <c r="E19" s="47"/>
      <c r="F19" s="47"/>
      <c r="G19" s="47"/>
      <c r="H19" s="44"/>
    </row>
    <row r="20" spans="2:8" x14ac:dyDescent="0.25">
      <c r="B20" s="54">
        <v>2029</v>
      </c>
      <c r="C20" s="47"/>
      <c r="D20" s="47"/>
      <c r="E20" s="47"/>
      <c r="F20" s="47"/>
      <c r="G20" s="47"/>
      <c r="H20" s="44"/>
    </row>
    <row r="21" spans="2:8" x14ac:dyDescent="0.25">
      <c r="B21" s="54">
        <v>2028</v>
      </c>
      <c r="C21" s="47"/>
      <c r="D21" s="47"/>
      <c r="E21" s="47"/>
      <c r="F21" s="47"/>
      <c r="G21" s="47"/>
      <c r="H21" s="44"/>
    </row>
    <row r="22" spans="2:8" x14ac:dyDescent="0.25">
      <c r="B22" s="54">
        <v>2027</v>
      </c>
      <c r="C22" s="47"/>
      <c r="D22" s="47"/>
      <c r="E22" s="47"/>
      <c r="F22" s="47"/>
      <c r="G22" s="47"/>
      <c r="H22" s="44"/>
    </row>
    <row r="23" spans="2:8" x14ac:dyDescent="0.25">
      <c r="B23" s="54">
        <v>2026</v>
      </c>
      <c r="C23" s="47"/>
      <c r="D23" s="47"/>
      <c r="E23" s="47"/>
      <c r="F23" s="47"/>
      <c r="G23" s="47"/>
      <c r="H23" s="44"/>
    </row>
    <row r="24" spans="2:8" x14ac:dyDescent="0.25">
      <c r="B24" s="54">
        <v>2025</v>
      </c>
      <c r="C24" s="47"/>
      <c r="D24" s="47"/>
      <c r="E24" s="47"/>
      <c r="F24" s="47"/>
      <c r="G24" s="47"/>
      <c r="H24" s="44"/>
    </row>
    <row r="25" spans="2:8" x14ac:dyDescent="0.25">
      <c r="B25" s="54">
        <v>2024</v>
      </c>
      <c r="C25" s="47"/>
      <c r="D25" s="47"/>
      <c r="E25" s="47"/>
      <c r="F25" s="47"/>
      <c r="G25" s="47"/>
      <c r="H25" s="44"/>
    </row>
    <row r="26" spans="2:8" x14ac:dyDescent="0.25">
      <c r="B26" s="54">
        <v>2023</v>
      </c>
      <c r="C26" s="47"/>
      <c r="D26" s="47"/>
      <c r="E26" s="47"/>
      <c r="F26" s="47"/>
      <c r="G26" s="47"/>
      <c r="H26" s="44"/>
    </row>
    <row r="27" spans="2:8" x14ac:dyDescent="0.25">
      <c r="B27" s="54">
        <v>2022</v>
      </c>
      <c r="C27" s="47"/>
      <c r="D27" s="47"/>
      <c r="E27" s="47"/>
      <c r="F27" s="47"/>
      <c r="G27" s="47"/>
      <c r="H27" s="44"/>
    </row>
    <row r="28" spans="2:8" x14ac:dyDescent="0.25">
      <c r="B28" s="54">
        <v>2021</v>
      </c>
      <c r="C28" s="47"/>
      <c r="D28" s="47"/>
      <c r="E28" s="47"/>
      <c r="F28" s="47"/>
      <c r="G28" s="47"/>
      <c r="H28" s="44"/>
    </row>
    <row r="29" spans="2:8" x14ac:dyDescent="0.25">
      <c r="B29" s="54">
        <v>2020</v>
      </c>
      <c r="C29" s="47"/>
      <c r="D29" s="47"/>
      <c r="E29" s="47"/>
      <c r="F29" s="47"/>
      <c r="G29" s="47"/>
      <c r="H29" s="44"/>
    </row>
    <row r="30" spans="2:8" x14ac:dyDescent="0.25">
      <c r="B30" s="54">
        <v>2019</v>
      </c>
      <c r="C30" s="47"/>
      <c r="D30" s="47"/>
      <c r="E30" s="47"/>
      <c r="F30" s="47"/>
      <c r="G30" s="47"/>
      <c r="H30" s="44"/>
    </row>
    <row r="31" spans="2:8" x14ac:dyDescent="0.25">
      <c r="B31" s="54">
        <v>2018</v>
      </c>
      <c r="C31" s="47"/>
      <c r="D31" s="47"/>
      <c r="E31" s="47"/>
      <c r="F31" s="47"/>
      <c r="G31" s="47"/>
      <c r="H31" s="44"/>
    </row>
    <row r="32" spans="2:8" x14ac:dyDescent="0.25">
      <c r="B32" s="54">
        <v>2017</v>
      </c>
      <c r="C32" s="52" t="s">
        <v>5</v>
      </c>
      <c r="D32" s="52" t="s">
        <v>5</v>
      </c>
      <c r="E32" s="99">
        <v>2.06</v>
      </c>
      <c r="F32" s="52" t="s">
        <v>5</v>
      </c>
      <c r="G32" s="99">
        <v>39.9</v>
      </c>
      <c r="H32" s="52" t="s">
        <v>5</v>
      </c>
    </row>
    <row r="33" spans="2:8" x14ac:dyDescent="0.25">
      <c r="B33" s="54">
        <v>2016</v>
      </c>
      <c r="C33" s="54"/>
      <c r="D33" s="54" t="s">
        <v>5</v>
      </c>
      <c r="E33" s="99">
        <v>1.51</v>
      </c>
      <c r="F33" s="54" t="s">
        <v>5</v>
      </c>
      <c r="G33" s="99">
        <v>39.590000000000003</v>
      </c>
      <c r="H33" s="54" t="s">
        <v>5</v>
      </c>
    </row>
  </sheetData>
  <mergeCells count="2">
    <mergeCell ref="B8:H8"/>
    <mergeCell ref="B2:G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4"/>
  <sheetViews>
    <sheetView showGridLines="0" zoomScale="60" zoomScaleNormal="60" workbookViewId="0">
      <selection activeCell="B9" sqref="B9"/>
    </sheetView>
  </sheetViews>
  <sheetFormatPr defaultRowHeight="15" x14ac:dyDescent="0.25"/>
  <cols>
    <col min="1" max="1" width="6.5703125" customWidth="1"/>
    <col min="2" max="2" width="7.7109375" bestFit="1" customWidth="1"/>
    <col min="3" max="3" width="13.28515625" bestFit="1" customWidth="1"/>
    <col min="4" max="4" width="15.42578125" bestFit="1" customWidth="1"/>
    <col min="5" max="5" width="13" bestFit="1" customWidth="1"/>
    <col min="6" max="7" width="10.140625" bestFit="1" customWidth="1"/>
    <col min="8" max="8" width="23.28515625" bestFit="1" customWidth="1"/>
    <col min="9" max="9" width="6.140625" bestFit="1" customWidth="1"/>
    <col min="10" max="10" width="8.28515625" bestFit="1" customWidth="1"/>
    <col min="11" max="11" width="9.85546875" bestFit="1" customWidth="1"/>
    <col min="12" max="12" width="8.7109375" bestFit="1" customWidth="1"/>
    <col min="13" max="13" width="10.5703125" bestFit="1" customWidth="1"/>
    <col min="14" max="14" width="10.42578125" bestFit="1" customWidth="1"/>
    <col min="15" max="15" width="17" customWidth="1"/>
    <col min="16" max="16" width="13" customWidth="1"/>
    <col min="17" max="17" width="17.42578125" customWidth="1"/>
    <col min="18" max="18" width="12.42578125" customWidth="1"/>
    <col min="19" max="19" width="11.7109375" customWidth="1"/>
    <col min="20" max="20" width="13.85546875" customWidth="1"/>
  </cols>
  <sheetData>
    <row r="2" spans="2:13" ht="15" customHeight="1" x14ac:dyDescent="0.25">
      <c r="B2" s="205" t="s">
        <v>297</v>
      </c>
      <c r="C2" s="205"/>
      <c r="D2" s="205"/>
      <c r="E2" s="205"/>
      <c r="F2" s="205"/>
      <c r="G2" s="205"/>
    </row>
    <row r="3" spans="2:13" x14ac:dyDescent="0.25">
      <c r="B3" s="205"/>
      <c r="C3" s="205"/>
      <c r="D3" s="205"/>
      <c r="E3" s="205"/>
      <c r="F3" s="205"/>
      <c r="G3" s="205"/>
    </row>
    <row r="4" spans="2:13" x14ac:dyDescent="0.25">
      <c r="B4" s="205"/>
      <c r="C4" s="205"/>
      <c r="D4" s="205"/>
      <c r="E4" s="205"/>
      <c r="F4" s="205"/>
      <c r="G4" s="205"/>
    </row>
    <row r="5" spans="2:13" ht="45" customHeight="1" x14ac:dyDescent="0.25">
      <c r="B5" s="205"/>
      <c r="C5" s="205"/>
      <c r="D5" s="205"/>
      <c r="E5" s="205"/>
      <c r="F5" s="205"/>
      <c r="G5" s="205"/>
      <c r="I5" s="120"/>
      <c r="J5" s="120"/>
      <c r="K5" s="120"/>
      <c r="L5" s="120"/>
      <c r="M5" s="120"/>
    </row>
    <row r="6" spans="2:13" x14ac:dyDescent="0.25">
      <c r="I6" s="120"/>
      <c r="J6" s="120"/>
      <c r="K6" s="120"/>
      <c r="L6" s="120"/>
      <c r="M6" s="120"/>
    </row>
    <row r="7" spans="2:13" x14ac:dyDescent="0.25">
      <c r="B7" s="42"/>
      <c r="C7" s="42"/>
      <c r="D7" s="42"/>
      <c r="E7" s="42"/>
      <c r="F7" s="42"/>
      <c r="I7" s="120"/>
      <c r="J7" s="120"/>
      <c r="K7" s="120"/>
      <c r="L7" s="120"/>
      <c r="M7" s="120"/>
    </row>
    <row r="8" spans="2:13" ht="30" customHeight="1" x14ac:dyDescent="0.25">
      <c r="B8" s="184" t="s">
        <v>96</v>
      </c>
      <c r="C8" s="185"/>
      <c r="D8" s="185"/>
      <c r="E8" s="185"/>
      <c r="F8" s="185"/>
      <c r="G8" s="185"/>
      <c r="H8" s="186"/>
      <c r="I8" s="120"/>
      <c r="J8" s="120"/>
      <c r="K8" s="120"/>
      <c r="L8" s="120"/>
      <c r="M8" s="120"/>
    </row>
    <row r="9" spans="2:13" x14ac:dyDescent="0.25">
      <c r="B9" s="104" t="s">
        <v>86</v>
      </c>
      <c r="C9" s="66" t="s">
        <v>97</v>
      </c>
      <c r="D9" s="66" t="s">
        <v>98</v>
      </c>
      <c r="E9" s="66" t="s">
        <v>87</v>
      </c>
      <c r="F9" s="66" t="s">
        <v>88</v>
      </c>
      <c r="G9" s="66" t="s">
        <v>89</v>
      </c>
      <c r="H9" s="66" t="s">
        <v>88</v>
      </c>
      <c r="I9" s="120"/>
      <c r="J9" s="120"/>
      <c r="K9" s="120"/>
      <c r="L9" s="120"/>
      <c r="M9" s="120"/>
    </row>
    <row r="10" spans="2:13" ht="122.25" customHeight="1" x14ac:dyDescent="0.25">
      <c r="B10" s="104" t="s">
        <v>4</v>
      </c>
      <c r="C10" s="47" t="s">
        <v>99</v>
      </c>
      <c r="D10" s="47" t="s">
        <v>100</v>
      </c>
      <c r="E10" s="47" t="s">
        <v>92</v>
      </c>
      <c r="F10" s="47" t="s">
        <v>93</v>
      </c>
      <c r="G10" s="47" t="s">
        <v>94</v>
      </c>
      <c r="H10" s="47" t="s">
        <v>95</v>
      </c>
      <c r="I10" s="120"/>
      <c r="J10" s="120"/>
      <c r="K10" s="120"/>
      <c r="L10" s="120"/>
      <c r="M10" s="120"/>
    </row>
    <row r="11" spans="2:13" x14ac:dyDescent="0.25">
      <c r="B11" s="53">
        <v>2038</v>
      </c>
      <c r="C11" s="47"/>
      <c r="D11" s="47"/>
      <c r="E11" s="47"/>
      <c r="F11" s="47"/>
      <c r="G11" s="47"/>
      <c r="H11" s="44"/>
    </row>
    <row r="12" spans="2:13" x14ac:dyDescent="0.25">
      <c r="B12" s="53">
        <v>2037</v>
      </c>
      <c r="C12" s="47"/>
      <c r="D12" s="47"/>
      <c r="E12" s="47"/>
      <c r="F12" s="47"/>
      <c r="G12" s="47"/>
      <c r="H12" s="44"/>
    </row>
    <row r="13" spans="2:13" x14ac:dyDescent="0.25">
      <c r="B13" s="53">
        <v>2036</v>
      </c>
      <c r="C13" s="47"/>
      <c r="D13" s="47"/>
      <c r="E13" s="47"/>
      <c r="F13" s="47"/>
      <c r="G13" s="47"/>
      <c r="H13" s="44"/>
    </row>
    <row r="14" spans="2:13" x14ac:dyDescent="0.25">
      <c r="B14" s="54">
        <v>2035</v>
      </c>
      <c r="C14" s="47"/>
      <c r="D14" s="47"/>
      <c r="E14" s="47"/>
      <c r="F14" s="47"/>
      <c r="G14" s="47"/>
      <c r="H14" s="44"/>
    </row>
    <row r="15" spans="2:13" x14ac:dyDescent="0.25">
      <c r="B15" s="54">
        <v>2034</v>
      </c>
      <c r="C15" s="47"/>
      <c r="D15" s="47"/>
      <c r="E15" s="47"/>
      <c r="F15" s="47"/>
      <c r="G15" s="47"/>
      <c r="H15" s="44"/>
    </row>
    <row r="16" spans="2:13" x14ac:dyDescent="0.25">
      <c r="B16" s="54">
        <v>2033</v>
      </c>
      <c r="C16" s="47"/>
      <c r="D16" s="47"/>
      <c r="E16" s="47"/>
      <c r="F16" s="47"/>
      <c r="G16" s="47"/>
      <c r="H16" s="44"/>
    </row>
    <row r="17" spans="2:8" x14ac:dyDescent="0.25">
      <c r="B17" s="54">
        <v>2032</v>
      </c>
      <c r="C17" s="47"/>
      <c r="D17" s="47"/>
      <c r="E17" s="47"/>
      <c r="F17" s="47"/>
      <c r="G17" s="47"/>
      <c r="H17" s="44"/>
    </row>
    <row r="18" spans="2:8" x14ac:dyDescent="0.25">
      <c r="B18" s="54">
        <v>2031</v>
      </c>
      <c r="C18" s="47"/>
      <c r="D18" s="47"/>
      <c r="E18" s="47"/>
      <c r="F18" s="47"/>
      <c r="G18" s="47"/>
      <c r="H18" s="44"/>
    </row>
    <row r="19" spans="2:8" x14ac:dyDescent="0.25">
      <c r="B19" s="54">
        <v>2030</v>
      </c>
      <c r="C19" s="47"/>
      <c r="D19" s="47"/>
      <c r="E19" s="47"/>
      <c r="F19" s="47"/>
      <c r="G19" s="47"/>
      <c r="H19" s="44"/>
    </row>
    <row r="20" spans="2:8" x14ac:dyDescent="0.25">
      <c r="B20" s="54">
        <v>2029</v>
      </c>
      <c r="C20" s="47"/>
      <c r="D20" s="47"/>
      <c r="E20" s="47"/>
      <c r="F20" s="47"/>
      <c r="G20" s="47"/>
      <c r="H20" s="44"/>
    </row>
    <row r="21" spans="2:8" x14ac:dyDescent="0.25">
      <c r="B21" s="54">
        <v>2028</v>
      </c>
      <c r="C21" s="47"/>
      <c r="D21" s="47"/>
      <c r="E21" s="47"/>
      <c r="F21" s="47"/>
      <c r="G21" s="47"/>
      <c r="H21" s="44"/>
    </row>
    <row r="22" spans="2:8" x14ac:dyDescent="0.25">
      <c r="B22" s="54">
        <v>2027</v>
      </c>
      <c r="C22" s="47"/>
      <c r="D22" s="47"/>
      <c r="E22" s="47"/>
      <c r="F22" s="47"/>
      <c r="G22" s="47"/>
      <c r="H22" s="44"/>
    </row>
    <row r="23" spans="2:8" x14ac:dyDescent="0.25">
      <c r="B23" s="54">
        <v>2026</v>
      </c>
      <c r="C23" s="47"/>
      <c r="D23" s="47"/>
      <c r="E23" s="47"/>
      <c r="F23" s="47"/>
      <c r="G23" s="47"/>
      <c r="H23" s="44"/>
    </row>
    <row r="24" spans="2:8" x14ac:dyDescent="0.25">
      <c r="B24" s="54">
        <v>2025</v>
      </c>
      <c r="C24" s="47"/>
      <c r="D24" s="47"/>
      <c r="E24" s="47"/>
      <c r="F24" s="47"/>
      <c r="G24" s="47"/>
      <c r="H24" s="44"/>
    </row>
    <row r="25" spans="2:8" x14ac:dyDescent="0.25">
      <c r="B25" s="54">
        <v>2024</v>
      </c>
      <c r="C25" s="47"/>
      <c r="D25" s="47"/>
      <c r="E25" s="47"/>
      <c r="F25" s="47"/>
      <c r="G25" s="47"/>
      <c r="H25" s="44"/>
    </row>
    <row r="26" spans="2:8" x14ac:dyDescent="0.25">
      <c r="B26" s="54">
        <v>2023</v>
      </c>
      <c r="C26" s="47"/>
      <c r="D26" s="47"/>
      <c r="E26" s="47"/>
      <c r="F26" s="47"/>
      <c r="G26" s="47"/>
      <c r="H26" s="44"/>
    </row>
    <row r="27" spans="2:8" x14ac:dyDescent="0.25">
      <c r="B27" s="54">
        <v>2022</v>
      </c>
      <c r="C27" s="47"/>
      <c r="D27" s="47"/>
      <c r="E27" s="47"/>
      <c r="F27" s="47"/>
      <c r="G27" s="47"/>
      <c r="H27" s="44"/>
    </row>
    <row r="28" spans="2:8" x14ac:dyDescent="0.25">
      <c r="B28" s="54">
        <v>2021</v>
      </c>
      <c r="C28" s="47"/>
      <c r="D28" s="47"/>
      <c r="E28" s="47"/>
      <c r="F28" s="47"/>
      <c r="G28" s="47"/>
      <c r="H28" s="44"/>
    </row>
    <row r="29" spans="2:8" x14ac:dyDescent="0.25">
      <c r="B29" s="54">
        <v>2020</v>
      </c>
      <c r="C29" s="47"/>
      <c r="D29" s="47"/>
      <c r="E29" s="47"/>
      <c r="F29" s="47"/>
      <c r="G29" s="47"/>
      <c r="H29" s="44"/>
    </row>
    <row r="30" spans="2:8" x14ac:dyDescent="0.25">
      <c r="B30" s="54">
        <v>2019</v>
      </c>
      <c r="C30" s="47"/>
      <c r="D30" s="47"/>
      <c r="E30" s="47"/>
      <c r="F30" s="47"/>
      <c r="G30" s="47"/>
      <c r="H30" s="44"/>
    </row>
    <row r="31" spans="2:8" x14ac:dyDescent="0.25">
      <c r="B31" s="54">
        <v>2018</v>
      </c>
      <c r="C31" s="47"/>
      <c r="D31" s="47"/>
      <c r="E31" s="47"/>
      <c r="F31" s="47"/>
      <c r="G31" s="47"/>
      <c r="H31" s="44"/>
    </row>
    <row r="32" spans="2:8" x14ac:dyDescent="0.25">
      <c r="B32" s="54">
        <v>2017</v>
      </c>
      <c r="C32" s="99">
        <v>252.29</v>
      </c>
      <c r="D32" s="52" t="s">
        <v>5</v>
      </c>
      <c r="E32" s="100">
        <v>2.06</v>
      </c>
      <c r="F32" s="52" t="s">
        <v>5</v>
      </c>
      <c r="G32" s="94">
        <v>39.9</v>
      </c>
      <c r="H32" s="52" t="s">
        <v>5</v>
      </c>
    </row>
    <row r="33" spans="2:8" x14ac:dyDescent="0.25">
      <c r="B33" s="54">
        <v>2016</v>
      </c>
      <c r="C33" s="99">
        <v>160.94999999999999</v>
      </c>
      <c r="D33" s="47"/>
      <c r="E33" s="94">
        <v>1.51</v>
      </c>
      <c r="F33" s="52" t="s">
        <v>5</v>
      </c>
      <c r="G33" s="102">
        <v>39.590000000000003</v>
      </c>
      <c r="H33" s="44" t="s">
        <v>5</v>
      </c>
    </row>
    <row r="34" spans="2:8" x14ac:dyDescent="0.25">
      <c r="B34" s="54">
        <v>2015</v>
      </c>
      <c r="C34" s="99">
        <v>148.27000000000001</v>
      </c>
      <c r="D34" s="52" t="s">
        <v>5</v>
      </c>
      <c r="E34" s="52" t="s">
        <v>5</v>
      </c>
      <c r="F34" s="52" t="s">
        <v>5</v>
      </c>
      <c r="G34" s="52" t="s">
        <v>5</v>
      </c>
      <c r="H34" s="52" t="s">
        <v>5</v>
      </c>
    </row>
    <row r="35" spans="2:8" x14ac:dyDescent="0.25">
      <c r="B35" s="54">
        <v>2014</v>
      </c>
      <c r="C35" s="99">
        <v>267.60000000000002</v>
      </c>
      <c r="D35" s="52" t="s">
        <v>5</v>
      </c>
      <c r="E35" s="52" t="s">
        <v>5</v>
      </c>
      <c r="F35" s="52" t="s">
        <v>5</v>
      </c>
      <c r="G35" s="52" t="s">
        <v>5</v>
      </c>
      <c r="H35" s="52" t="s">
        <v>5</v>
      </c>
    </row>
    <row r="36" spans="2:8" x14ac:dyDescent="0.25">
      <c r="B36" s="54">
        <v>2013</v>
      </c>
      <c r="C36" s="99">
        <v>350.56</v>
      </c>
      <c r="D36" s="52" t="s">
        <v>5</v>
      </c>
      <c r="E36" s="52" t="s">
        <v>5</v>
      </c>
      <c r="F36" s="52" t="s">
        <v>5</v>
      </c>
      <c r="G36" s="52" t="s">
        <v>5</v>
      </c>
      <c r="H36" s="52" t="s">
        <v>5</v>
      </c>
    </row>
    <row r="37" spans="2:8" x14ac:dyDescent="0.25">
      <c r="B37" s="54">
        <v>2012</v>
      </c>
      <c r="C37" s="99">
        <v>227.79</v>
      </c>
      <c r="D37" s="52" t="s">
        <v>5</v>
      </c>
      <c r="E37" s="52" t="s">
        <v>5</v>
      </c>
      <c r="F37" s="52" t="s">
        <v>5</v>
      </c>
      <c r="G37" s="52" t="s">
        <v>5</v>
      </c>
      <c r="H37" s="52" t="s">
        <v>5</v>
      </c>
    </row>
    <row r="38" spans="2:8" x14ac:dyDescent="0.25">
      <c r="B38" s="54">
        <v>2011</v>
      </c>
      <c r="C38" s="99">
        <v>106.5</v>
      </c>
      <c r="D38" s="52" t="s">
        <v>5</v>
      </c>
      <c r="E38" s="52" t="s">
        <v>5</v>
      </c>
      <c r="F38" s="52" t="s">
        <v>5</v>
      </c>
      <c r="G38" s="52" t="s">
        <v>5</v>
      </c>
      <c r="H38" s="52" t="s">
        <v>5</v>
      </c>
    </row>
    <row r="39" spans="2:8" x14ac:dyDescent="0.25">
      <c r="B39" s="54">
        <v>2010</v>
      </c>
      <c r="C39" s="99">
        <v>92.17</v>
      </c>
      <c r="D39" s="52" t="s">
        <v>5</v>
      </c>
      <c r="E39" s="52" t="s">
        <v>5</v>
      </c>
      <c r="F39" s="52" t="s">
        <v>5</v>
      </c>
      <c r="G39" s="52" t="s">
        <v>5</v>
      </c>
      <c r="H39" s="52" t="s">
        <v>5</v>
      </c>
    </row>
    <row r="40" spans="2:8" x14ac:dyDescent="0.25">
      <c r="B40" s="54">
        <v>2009</v>
      </c>
      <c r="C40" s="99">
        <v>121.1</v>
      </c>
      <c r="D40" s="52" t="s">
        <v>5</v>
      </c>
      <c r="E40" s="52" t="s">
        <v>5</v>
      </c>
      <c r="F40" s="52" t="s">
        <v>5</v>
      </c>
      <c r="G40" s="52" t="s">
        <v>5</v>
      </c>
      <c r="H40" s="52" t="s">
        <v>5</v>
      </c>
    </row>
    <row r="41" spans="2:8" x14ac:dyDescent="0.25">
      <c r="B41" s="54">
        <v>2008</v>
      </c>
      <c r="C41" s="99">
        <v>148.44999999999999</v>
      </c>
      <c r="D41" s="52" t="s">
        <v>5</v>
      </c>
      <c r="E41" s="52" t="s">
        <v>5</v>
      </c>
      <c r="F41" s="52" t="s">
        <v>5</v>
      </c>
      <c r="G41" s="52" t="s">
        <v>5</v>
      </c>
      <c r="H41" s="52" t="s">
        <v>5</v>
      </c>
    </row>
    <row r="42" spans="2:8" x14ac:dyDescent="0.25">
      <c r="B42" s="54">
        <v>2007</v>
      </c>
      <c r="C42" s="99">
        <v>143.5</v>
      </c>
      <c r="D42" s="52" t="s">
        <v>5</v>
      </c>
      <c r="E42" s="52" t="s">
        <v>5</v>
      </c>
      <c r="F42" s="52" t="s">
        <v>5</v>
      </c>
      <c r="G42" s="52" t="s">
        <v>5</v>
      </c>
      <c r="H42" s="52" t="s">
        <v>5</v>
      </c>
    </row>
    <row r="43" spans="2:8" x14ac:dyDescent="0.25">
      <c r="B43" s="54">
        <v>2006</v>
      </c>
      <c r="C43" s="99">
        <v>116.31</v>
      </c>
      <c r="D43" s="52" t="s">
        <v>5</v>
      </c>
      <c r="E43" s="52" t="s">
        <v>5</v>
      </c>
      <c r="F43" s="52" t="s">
        <v>5</v>
      </c>
      <c r="G43" s="52" t="s">
        <v>5</v>
      </c>
      <c r="H43" s="52" t="s">
        <v>5</v>
      </c>
    </row>
    <row r="44" spans="2:8" x14ac:dyDescent="0.25">
      <c r="B44" s="54">
        <v>2005</v>
      </c>
      <c r="C44" s="99">
        <v>124.06</v>
      </c>
      <c r="D44" s="52" t="s">
        <v>5</v>
      </c>
      <c r="E44" s="52" t="s">
        <v>5</v>
      </c>
      <c r="F44" s="52" t="s">
        <v>5</v>
      </c>
      <c r="G44" s="52" t="s">
        <v>5</v>
      </c>
      <c r="H44" s="52" t="s">
        <v>5</v>
      </c>
    </row>
    <row r="45" spans="2:8" x14ac:dyDescent="0.25">
      <c r="B45" s="54">
        <v>2004</v>
      </c>
      <c r="C45" s="99">
        <v>134.66</v>
      </c>
      <c r="D45" s="52" t="s">
        <v>5</v>
      </c>
      <c r="E45" s="52" t="s">
        <v>5</v>
      </c>
      <c r="F45" s="52" t="s">
        <v>5</v>
      </c>
      <c r="G45" s="52" t="s">
        <v>5</v>
      </c>
      <c r="H45" s="52" t="s">
        <v>5</v>
      </c>
    </row>
    <row r="46" spans="2:8" x14ac:dyDescent="0.25">
      <c r="B46" s="54">
        <v>2003</v>
      </c>
      <c r="C46" s="99">
        <v>136.75</v>
      </c>
      <c r="D46" s="52" t="s">
        <v>5</v>
      </c>
      <c r="E46" s="52" t="s">
        <v>5</v>
      </c>
      <c r="F46" s="52" t="s">
        <v>5</v>
      </c>
      <c r="G46" s="52" t="s">
        <v>5</v>
      </c>
      <c r="H46" s="52" t="s">
        <v>5</v>
      </c>
    </row>
    <row r="47" spans="2:8" x14ac:dyDescent="0.25">
      <c r="B47" s="54">
        <v>2002</v>
      </c>
      <c r="C47" s="99">
        <v>162.69</v>
      </c>
      <c r="D47" s="52" t="s">
        <v>5</v>
      </c>
      <c r="E47" s="52" t="s">
        <v>5</v>
      </c>
      <c r="F47" s="52" t="s">
        <v>5</v>
      </c>
      <c r="G47" s="52" t="s">
        <v>5</v>
      </c>
      <c r="H47" s="52" t="s">
        <v>5</v>
      </c>
    </row>
    <row r="48" spans="2:8" x14ac:dyDescent="0.25">
      <c r="B48" s="54">
        <v>2001</v>
      </c>
      <c r="C48" s="52" t="s">
        <v>5</v>
      </c>
      <c r="D48" s="52" t="s">
        <v>5</v>
      </c>
      <c r="E48" s="52" t="s">
        <v>5</v>
      </c>
      <c r="F48" s="52" t="s">
        <v>5</v>
      </c>
      <c r="G48" s="52" t="s">
        <v>5</v>
      </c>
      <c r="H48" s="52" t="s">
        <v>5</v>
      </c>
    </row>
    <row r="49" spans="2:8" x14ac:dyDescent="0.25">
      <c r="B49" s="54">
        <v>2000</v>
      </c>
      <c r="C49" s="52" t="s">
        <v>5</v>
      </c>
      <c r="D49" s="52" t="s">
        <v>5</v>
      </c>
      <c r="E49" s="52" t="s">
        <v>5</v>
      </c>
      <c r="F49" s="52" t="s">
        <v>5</v>
      </c>
      <c r="G49" s="52" t="s">
        <v>5</v>
      </c>
      <c r="H49" s="52" t="s">
        <v>5</v>
      </c>
    </row>
    <row r="50" spans="2:8" x14ac:dyDescent="0.25">
      <c r="B50" s="54">
        <v>1999</v>
      </c>
      <c r="C50" s="52" t="s">
        <v>5</v>
      </c>
      <c r="D50" s="52" t="s">
        <v>5</v>
      </c>
      <c r="E50" s="52" t="s">
        <v>5</v>
      </c>
      <c r="F50" s="52" t="s">
        <v>5</v>
      </c>
      <c r="G50" s="52" t="s">
        <v>5</v>
      </c>
      <c r="H50" s="52" t="s">
        <v>5</v>
      </c>
    </row>
    <row r="51" spans="2:8" x14ac:dyDescent="0.25">
      <c r="B51" s="54">
        <v>1998</v>
      </c>
      <c r="C51" s="52" t="s">
        <v>5</v>
      </c>
      <c r="D51" s="52" t="s">
        <v>5</v>
      </c>
      <c r="E51" s="52" t="s">
        <v>5</v>
      </c>
      <c r="F51" s="52" t="s">
        <v>5</v>
      </c>
      <c r="G51" s="52" t="s">
        <v>5</v>
      </c>
      <c r="H51" s="52" t="s">
        <v>5</v>
      </c>
    </row>
    <row r="52" spans="2:8" x14ac:dyDescent="0.25">
      <c r="B52" s="54">
        <v>1997</v>
      </c>
      <c r="C52" s="52" t="s">
        <v>5</v>
      </c>
      <c r="D52" s="52" t="s">
        <v>5</v>
      </c>
      <c r="E52" s="52" t="s">
        <v>5</v>
      </c>
      <c r="F52" s="52" t="s">
        <v>5</v>
      </c>
      <c r="G52" s="52" t="s">
        <v>5</v>
      </c>
      <c r="H52" s="52" t="s">
        <v>5</v>
      </c>
    </row>
    <row r="53" spans="2:8" x14ac:dyDescent="0.25">
      <c r="B53" s="54">
        <v>1996</v>
      </c>
      <c r="C53" s="52" t="s">
        <v>5</v>
      </c>
      <c r="D53" s="52" t="s">
        <v>5</v>
      </c>
      <c r="E53" s="52" t="s">
        <v>5</v>
      </c>
      <c r="F53" s="52" t="s">
        <v>5</v>
      </c>
      <c r="G53" s="52" t="s">
        <v>5</v>
      </c>
      <c r="H53" s="52" t="s">
        <v>5</v>
      </c>
    </row>
    <row r="54" spans="2:8" x14ac:dyDescent="0.25">
      <c r="B54" s="54">
        <v>1995</v>
      </c>
      <c r="C54" s="52" t="s">
        <v>5</v>
      </c>
      <c r="D54" s="52" t="s">
        <v>5</v>
      </c>
      <c r="E54" s="52" t="s">
        <v>5</v>
      </c>
      <c r="F54" s="52" t="s">
        <v>5</v>
      </c>
      <c r="G54" s="52" t="s">
        <v>5</v>
      </c>
      <c r="H54" s="52" t="s">
        <v>5</v>
      </c>
    </row>
  </sheetData>
  <mergeCells count="2">
    <mergeCell ref="B2:G5"/>
    <mergeCell ref="B8:H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2"/>
  <sheetViews>
    <sheetView showGridLines="0" zoomScale="70" zoomScaleNormal="70" workbookViewId="0">
      <selection activeCell="C9" sqref="C9"/>
    </sheetView>
  </sheetViews>
  <sheetFormatPr defaultRowHeight="15" x14ac:dyDescent="0.25"/>
  <cols>
    <col min="1" max="1" width="6.5703125" customWidth="1"/>
    <col min="2" max="2" width="7.7109375" customWidth="1"/>
    <col min="3" max="3" width="40.7109375" customWidth="1"/>
    <col min="4" max="4" width="15.42578125" bestFit="1" customWidth="1"/>
    <col min="5" max="5" width="13" bestFit="1" customWidth="1"/>
    <col min="6" max="7" width="10.140625" bestFit="1" customWidth="1"/>
    <col min="8" max="8" width="23.28515625" bestFit="1" customWidth="1"/>
    <col min="9" max="9" width="6.140625" bestFit="1" customWidth="1"/>
    <col min="10" max="10" width="8.28515625" bestFit="1" customWidth="1"/>
    <col min="11" max="11" width="9.85546875" bestFit="1" customWidth="1"/>
    <col min="12" max="12" width="8.7109375" bestFit="1" customWidth="1"/>
    <col min="13" max="13" width="10.5703125" bestFit="1" customWidth="1"/>
    <col min="14" max="14" width="10.42578125" bestFit="1" customWidth="1"/>
    <col min="15" max="15" width="17" customWidth="1"/>
    <col min="16" max="16" width="13" customWidth="1"/>
    <col min="17" max="17" width="17.42578125" customWidth="1"/>
    <col min="18" max="18" width="12.42578125" customWidth="1"/>
    <col min="19" max="19" width="11.7109375" customWidth="1"/>
    <col min="20" max="20" width="13.85546875" customWidth="1"/>
  </cols>
  <sheetData>
    <row r="2" spans="2:4" ht="15" customHeight="1" x14ac:dyDescent="0.25">
      <c r="B2" s="206" t="s">
        <v>283</v>
      </c>
      <c r="C2" s="207"/>
      <c r="D2" s="208"/>
    </row>
    <row r="3" spans="2:4" x14ac:dyDescent="0.25">
      <c r="B3" s="209"/>
      <c r="C3" s="210"/>
      <c r="D3" s="211"/>
    </row>
    <row r="4" spans="2:4" x14ac:dyDescent="0.25">
      <c r="B4" s="209"/>
      <c r="C4" s="210"/>
      <c r="D4" s="211"/>
    </row>
    <row r="5" spans="2:4" ht="45" customHeight="1" x14ac:dyDescent="0.25">
      <c r="B5" s="212"/>
      <c r="C5" s="213"/>
      <c r="D5" s="214"/>
    </row>
    <row r="7" spans="2:4" x14ac:dyDescent="0.25">
      <c r="B7" s="42"/>
      <c r="C7" s="42"/>
      <c r="D7" s="42"/>
    </row>
    <row r="8" spans="2:4" ht="30" customHeight="1" x14ac:dyDescent="0.25">
      <c r="B8" s="146" t="s">
        <v>101</v>
      </c>
      <c r="C8" s="146"/>
    </row>
    <row r="9" spans="2:4" x14ac:dyDescent="0.25">
      <c r="B9" s="104" t="s">
        <v>86</v>
      </c>
      <c r="C9" s="66" t="s">
        <v>5</v>
      </c>
    </row>
    <row r="10" spans="2:4" ht="122.25" customHeight="1" x14ac:dyDescent="0.25">
      <c r="B10" s="104" t="s">
        <v>4</v>
      </c>
      <c r="C10" s="47" t="s">
        <v>269</v>
      </c>
    </row>
    <row r="11" spans="2:4" x14ac:dyDescent="0.25">
      <c r="B11" s="53">
        <v>2038</v>
      </c>
      <c r="C11" s="47"/>
    </row>
    <row r="12" spans="2:4" x14ac:dyDescent="0.25">
      <c r="B12" s="53">
        <v>2037</v>
      </c>
      <c r="C12" s="47"/>
    </row>
    <row r="13" spans="2:4" x14ac:dyDescent="0.25">
      <c r="B13" s="53">
        <v>2036</v>
      </c>
      <c r="C13" s="47"/>
    </row>
    <row r="14" spans="2:4" x14ac:dyDescent="0.25">
      <c r="B14" s="54">
        <v>2035</v>
      </c>
      <c r="C14" s="47"/>
    </row>
    <row r="15" spans="2:4" x14ac:dyDescent="0.25">
      <c r="B15" s="54">
        <v>2034</v>
      </c>
      <c r="C15" s="47"/>
    </row>
    <row r="16" spans="2:4" x14ac:dyDescent="0.25">
      <c r="B16" s="54">
        <v>2033</v>
      </c>
      <c r="C16" s="47"/>
    </row>
    <row r="17" spans="2:3" x14ac:dyDescent="0.25">
      <c r="B17" s="54">
        <v>2032</v>
      </c>
      <c r="C17" s="47"/>
    </row>
    <row r="18" spans="2:3" x14ac:dyDescent="0.25">
      <c r="B18" s="54">
        <v>2031</v>
      </c>
      <c r="C18" s="47"/>
    </row>
    <row r="19" spans="2:3" x14ac:dyDescent="0.25">
      <c r="B19" s="54">
        <v>2030</v>
      </c>
      <c r="C19" s="47"/>
    </row>
    <row r="20" spans="2:3" x14ac:dyDescent="0.25">
      <c r="B20" s="54">
        <v>2029</v>
      </c>
      <c r="C20" s="47"/>
    </row>
    <row r="21" spans="2:3" x14ac:dyDescent="0.25">
      <c r="B21" s="54">
        <v>2028</v>
      </c>
      <c r="C21" s="47"/>
    </row>
    <row r="22" spans="2:3" x14ac:dyDescent="0.25">
      <c r="B22" s="54">
        <v>2027</v>
      </c>
      <c r="C22" s="47"/>
    </row>
    <row r="23" spans="2:3" x14ac:dyDescent="0.25">
      <c r="B23" s="54">
        <v>2026</v>
      </c>
      <c r="C23" s="47"/>
    </row>
    <row r="24" spans="2:3" x14ac:dyDescent="0.25">
      <c r="B24" s="54">
        <v>2025</v>
      </c>
      <c r="C24" s="47"/>
    </row>
    <row r="25" spans="2:3" x14ac:dyDescent="0.25">
      <c r="B25" s="54">
        <v>2024</v>
      </c>
      <c r="C25" s="47"/>
    </row>
    <row r="26" spans="2:3" x14ac:dyDescent="0.25">
      <c r="B26" s="54">
        <v>2023</v>
      </c>
      <c r="C26" s="47"/>
    </row>
    <row r="27" spans="2:3" x14ac:dyDescent="0.25">
      <c r="B27" s="54">
        <v>2022</v>
      </c>
      <c r="C27" s="47"/>
    </row>
    <row r="28" spans="2:3" x14ac:dyDescent="0.25">
      <c r="B28" s="54">
        <v>2021</v>
      </c>
      <c r="C28" s="47"/>
    </row>
    <row r="29" spans="2:3" x14ac:dyDescent="0.25">
      <c r="B29" s="54">
        <v>2020</v>
      </c>
      <c r="C29" s="47"/>
    </row>
    <row r="30" spans="2:3" x14ac:dyDescent="0.25">
      <c r="B30" s="54">
        <v>2019</v>
      </c>
      <c r="C30" s="47"/>
    </row>
    <row r="31" spans="2:3" x14ac:dyDescent="0.25">
      <c r="B31" s="54">
        <v>2018</v>
      </c>
      <c r="C31" s="47"/>
    </row>
    <row r="32" spans="2:3" x14ac:dyDescent="0.25">
      <c r="B32" s="54">
        <v>2017</v>
      </c>
      <c r="C32" s="52" t="s">
        <v>5</v>
      </c>
    </row>
  </sheetData>
  <mergeCells count="2">
    <mergeCell ref="B8:C8"/>
    <mergeCell ref="B2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showGridLines="0" zoomScale="80" zoomScaleNormal="80" workbookViewId="0">
      <selection activeCell="B9" sqref="B9"/>
    </sheetView>
  </sheetViews>
  <sheetFormatPr defaultRowHeight="15" x14ac:dyDescent="0.25"/>
  <cols>
    <col min="1" max="1" width="6.5703125" customWidth="1"/>
    <col min="2" max="2" width="7.7109375" bestFit="1" customWidth="1"/>
    <col min="3" max="3" width="13.28515625" bestFit="1" customWidth="1"/>
    <col min="4" max="4" width="15.42578125" bestFit="1" customWidth="1"/>
    <col min="5" max="5" width="13" bestFit="1" customWidth="1"/>
    <col min="6" max="6" width="15.42578125" customWidth="1"/>
    <col min="7" max="7" width="10.140625" bestFit="1" customWidth="1"/>
    <col min="8" max="8" width="23.28515625" bestFit="1" customWidth="1"/>
    <col min="9" max="9" width="6.140625" bestFit="1" customWidth="1"/>
    <col min="10" max="10" width="8.28515625" bestFit="1" customWidth="1"/>
    <col min="11" max="11" width="9.85546875" bestFit="1" customWidth="1"/>
    <col min="12" max="12" width="8.7109375" bestFit="1" customWidth="1"/>
    <col min="13" max="13" width="10.5703125" bestFit="1" customWidth="1"/>
    <col min="14" max="14" width="10.42578125" bestFit="1" customWidth="1"/>
    <col min="15" max="15" width="17" customWidth="1"/>
    <col min="16" max="16" width="13" customWidth="1"/>
    <col min="17" max="17" width="17.42578125" customWidth="1"/>
    <col min="18" max="18" width="12.42578125" customWidth="1"/>
    <col min="19" max="19" width="11.7109375" customWidth="1"/>
    <col min="20" max="20" width="13.85546875" customWidth="1"/>
  </cols>
  <sheetData>
    <row r="2" spans="2:7" ht="15" customHeight="1" x14ac:dyDescent="0.25">
      <c r="B2" s="205" t="s">
        <v>284</v>
      </c>
      <c r="C2" s="205"/>
      <c r="D2" s="205"/>
      <c r="E2" s="205"/>
      <c r="F2" s="205"/>
      <c r="G2" s="205"/>
    </row>
    <row r="3" spans="2:7" x14ac:dyDescent="0.25">
      <c r="B3" s="205"/>
      <c r="C3" s="205"/>
      <c r="D3" s="205"/>
      <c r="E3" s="205"/>
      <c r="F3" s="205"/>
      <c r="G3" s="205"/>
    </row>
    <row r="4" spans="2:7" x14ac:dyDescent="0.25">
      <c r="B4" s="205"/>
      <c r="C4" s="205"/>
      <c r="D4" s="205"/>
      <c r="E4" s="205"/>
      <c r="F4" s="205"/>
      <c r="G4" s="205"/>
    </row>
    <row r="5" spans="2:7" ht="45" customHeight="1" x14ac:dyDescent="0.25">
      <c r="B5" s="205"/>
      <c r="C5" s="205"/>
      <c r="D5" s="205"/>
      <c r="E5" s="205"/>
      <c r="F5" s="205"/>
      <c r="G5" s="205"/>
    </row>
    <row r="7" spans="2:7" x14ac:dyDescent="0.25">
      <c r="B7" s="42"/>
      <c r="C7" s="42"/>
      <c r="D7" s="42"/>
      <c r="E7" s="42"/>
      <c r="F7" s="42"/>
    </row>
    <row r="8" spans="2:7" ht="30" customHeight="1" x14ac:dyDescent="0.25">
      <c r="B8" s="146" t="s">
        <v>102</v>
      </c>
      <c r="C8" s="146"/>
      <c r="D8" s="146"/>
      <c r="E8" s="146"/>
      <c r="F8" s="146"/>
    </row>
    <row r="9" spans="2:7" x14ac:dyDescent="0.25">
      <c r="B9" s="104" t="s">
        <v>86</v>
      </c>
      <c r="C9" s="66" t="s">
        <v>5</v>
      </c>
      <c r="D9" s="66" t="s">
        <v>5</v>
      </c>
      <c r="E9" s="66" t="s">
        <v>5</v>
      </c>
      <c r="F9" s="66" t="s">
        <v>5</v>
      </c>
    </row>
    <row r="10" spans="2:7" ht="87" customHeight="1" x14ac:dyDescent="0.25">
      <c r="B10" s="104" t="s">
        <v>4</v>
      </c>
      <c r="C10" s="47" t="s">
        <v>103</v>
      </c>
      <c r="D10" s="47" t="s">
        <v>104</v>
      </c>
      <c r="E10" s="47" t="s">
        <v>105</v>
      </c>
      <c r="F10" s="47" t="s">
        <v>106</v>
      </c>
    </row>
    <row r="11" spans="2:7" x14ac:dyDescent="0.25">
      <c r="B11" s="53">
        <v>2038</v>
      </c>
      <c r="C11" s="47"/>
      <c r="D11" s="47"/>
      <c r="E11" s="47"/>
      <c r="F11" s="47"/>
    </row>
    <row r="12" spans="2:7" x14ac:dyDescent="0.25">
      <c r="B12" s="53">
        <v>2037</v>
      </c>
      <c r="C12" s="47"/>
      <c r="D12" s="47"/>
      <c r="E12" s="47"/>
      <c r="F12" s="47"/>
    </row>
    <row r="13" spans="2:7" x14ac:dyDescent="0.25">
      <c r="B13" s="53">
        <v>2036</v>
      </c>
      <c r="C13" s="47"/>
      <c r="D13" s="47"/>
      <c r="E13" s="47"/>
      <c r="F13" s="47"/>
    </row>
    <row r="14" spans="2:7" x14ac:dyDescent="0.25">
      <c r="B14" s="54">
        <v>2035</v>
      </c>
      <c r="C14" s="47"/>
      <c r="D14" s="47"/>
      <c r="E14" s="47"/>
      <c r="F14" s="47"/>
    </row>
    <row r="15" spans="2:7" x14ac:dyDescent="0.25">
      <c r="B15" s="54">
        <v>2034</v>
      </c>
      <c r="C15" s="47"/>
      <c r="D15" s="47"/>
      <c r="E15" s="47"/>
      <c r="F15" s="47"/>
    </row>
    <row r="16" spans="2:7" x14ac:dyDescent="0.25">
      <c r="B16" s="54">
        <v>2033</v>
      </c>
      <c r="C16" s="47"/>
      <c r="D16" s="47"/>
      <c r="E16" s="47"/>
      <c r="F16" s="47"/>
    </row>
    <row r="17" spans="2:6" x14ac:dyDescent="0.25">
      <c r="B17" s="54">
        <v>2032</v>
      </c>
      <c r="C17" s="47"/>
      <c r="D17" s="47"/>
      <c r="E17" s="47"/>
      <c r="F17" s="47"/>
    </row>
    <row r="18" spans="2:6" x14ac:dyDescent="0.25">
      <c r="B18" s="54">
        <v>2031</v>
      </c>
      <c r="C18" s="47"/>
      <c r="D18" s="47"/>
      <c r="E18" s="47"/>
      <c r="F18" s="47"/>
    </row>
    <row r="19" spans="2:6" x14ac:dyDescent="0.25">
      <c r="B19" s="54">
        <v>2030</v>
      </c>
      <c r="C19" s="47"/>
      <c r="D19" s="47"/>
      <c r="E19" s="47"/>
      <c r="F19" s="47"/>
    </row>
    <row r="20" spans="2:6" x14ac:dyDescent="0.25">
      <c r="B20" s="54">
        <v>2029</v>
      </c>
      <c r="C20" s="47"/>
      <c r="D20" s="47"/>
      <c r="E20" s="47"/>
      <c r="F20" s="47"/>
    </row>
    <row r="21" spans="2:6" x14ac:dyDescent="0.25">
      <c r="B21" s="54">
        <v>2028</v>
      </c>
      <c r="C21" s="47"/>
      <c r="D21" s="47"/>
      <c r="E21" s="47"/>
      <c r="F21" s="47"/>
    </row>
    <row r="22" spans="2:6" x14ac:dyDescent="0.25">
      <c r="B22" s="54">
        <v>2027</v>
      </c>
      <c r="C22" s="47"/>
      <c r="D22" s="47"/>
      <c r="E22" s="47"/>
      <c r="F22" s="47"/>
    </row>
    <row r="23" spans="2:6" x14ac:dyDescent="0.25">
      <c r="B23" s="54">
        <v>2026</v>
      </c>
      <c r="C23" s="47"/>
      <c r="D23" s="47"/>
      <c r="E23" s="47"/>
      <c r="F23" s="47"/>
    </row>
    <row r="24" spans="2:6" x14ac:dyDescent="0.25">
      <c r="B24" s="54">
        <v>2025</v>
      </c>
      <c r="C24" s="47"/>
      <c r="D24" s="47"/>
      <c r="E24" s="47"/>
      <c r="F24" s="47"/>
    </row>
    <row r="25" spans="2:6" x14ac:dyDescent="0.25">
      <c r="B25" s="54">
        <v>2024</v>
      </c>
      <c r="C25" s="47"/>
      <c r="D25" s="47"/>
      <c r="E25" s="47"/>
      <c r="F25" s="47"/>
    </row>
    <row r="26" spans="2:6" x14ac:dyDescent="0.25">
      <c r="B26" s="54">
        <v>2023</v>
      </c>
      <c r="C26" s="47"/>
      <c r="D26" s="47"/>
      <c r="E26" s="47"/>
      <c r="F26" s="47"/>
    </row>
    <row r="27" spans="2:6" x14ac:dyDescent="0.25">
      <c r="B27" s="54">
        <v>2022</v>
      </c>
      <c r="C27" s="47"/>
      <c r="D27" s="47"/>
      <c r="E27" s="47"/>
      <c r="F27" s="47"/>
    </row>
    <row r="28" spans="2:6" x14ac:dyDescent="0.25">
      <c r="B28" s="54">
        <v>2021</v>
      </c>
      <c r="C28" s="47"/>
      <c r="D28" s="47"/>
      <c r="E28" s="47"/>
      <c r="F28" s="47"/>
    </row>
    <row r="29" spans="2:6" x14ac:dyDescent="0.25">
      <c r="B29" s="54">
        <v>2020</v>
      </c>
      <c r="C29" s="47"/>
      <c r="D29" s="47"/>
      <c r="E29" s="47"/>
      <c r="F29" s="47"/>
    </row>
    <row r="30" spans="2:6" x14ac:dyDescent="0.25">
      <c r="B30" s="54">
        <v>2019</v>
      </c>
      <c r="C30" s="47"/>
      <c r="D30" s="47"/>
      <c r="E30" s="47"/>
      <c r="F30" s="47"/>
    </row>
    <row r="31" spans="2:6" x14ac:dyDescent="0.25">
      <c r="B31" s="54">
        <v>2018</v>
      </c>
      <c r="C31" s="47"/>
      <c r="D31" s="47"/>
      <c r="E31" s="47"/>
      <c r="F31" s="47"/>
    </row>
    <row r="32" spans="2:6" x14ac:dyDescent="0.25">
      <c r="B32" s="54">
        <v>2017</v>
      </c>
      <c r="C32" s="52" t="s">
        <v>5</v>
      </c>
      <c r="D32" s="52" t="s">
        <v>5</v>
      </c>
      <c r="E32" s="52" t="s">
        <v>5</v>
      </c>
      <c r="F32" s="52" t="s">
        <v>5</v>
      </c>
    </row>
  </sheetData>
  <mergeCells count="2">
    <mergeCell ref="B2:G5"/>
    <mergeCell ref="B8:F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zoomScale="60" zoomScaleNormal="60" workbookViewId="0">
      <selection activeCell="M15" sqref="M15"/>
    </sheetView>
  </sheetViews>
  <sheetFormatPr defaultRowHeight="15" x14ac:dyDescent="0.25"/>
  <cols>
    <col min="1" max="1" width="15.28515625" customWidth="1"/>
    <col min="3" max="3" width="24.7109375" customWidth="1"/>
    <col min="4" max="4" width="18.5703125" customWidth="1"/>
    <col min="5" max="5" width="19" customWidth="1"/>
    <col min="6" max="6" width="20.28515625" customWidth="1"/>
    <col min="7" max="7" width="21.140625" customWidth="1"/>
    <col min="8" max="8" width="27.7109375" customWidth="1"/>
    <col min="9" max="9" width="10" customWidth="1"/>
    <col min="10" max="10" width="13.140625" customWidth="1"/>
    <col min="11" max="11" width="12.5703125" customWidth="1"/>
    <col min="12" max="13" width="11.85546875" customWidth="1"/>
    <col min="14" max="14" width="13.7109375" customWidth="1"/>
  </cols>
  <sheetData>
    <row r="1" spans="1:15" x14ac:dyDescent="0.25">
      <c r="A1" s="10"/>
      <c r="B1" s="10"/>
      <c r="C1" s="10"/>
      <c r="D1" s="10"/>
      <c r="E1" s="10"/>
      <c r="F1" s="10"/>
      <c r="G1" s="10"/>
    </row>
    <row r="2" spans="1:15" ht="21" x14ac:dyDescent="0.25">
      <c r="A2" s="10"/>
      <c r="B2" s="139" t="s">
        <v>263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x14ac:dyDescent="0.25">
      <c r="A3" s="13"/>
      <c r="B3" s="7"/>
      <c r="C3" s="7"/>
      <c r="D3" s="7"/>
      <c r="E3" s="7"/>
      <c r="F3" s="7"/>
      <c r="G3" s="7"/>
    </row>
    <row r="4" spans="1:15" ht="15" customHeight="1" x14ac:dyDescent="0.25">
      <c r="A4" s="11"/>
      <c r="B4" s="154" t="s">
        <v>132</v>
      </c>
      <c r="C4" s="155"/>
      <c r="D4" s="155"/>
      <c r="E4" s="155"/>
      <c r="F4" s="155"/>
      <c r="G4" s="155"/>
      <c r="H4" s="155"/>
      <c r="I4" s="156"/>
      <c r="J4" s="36"/>
      <c r="K4" s="12"/>
    </row>
    <row r="5" spans="1:15" ht="15" customHeight="1" x14ac:dyDescent="0.25">
      <c r="A5" s="11"/>
      <c r="B5" s="148" t="s">
        <v>286</v>
      </c>
      <c r="C5" s="149"/>
      <c r="D5" s="149"/>
      <c r="E5" s="149"/>
      <c r="F5" s="149"/>
      <c r="G5" s="149"/>
      <c r="H5" s="149"/>
      <c r="I5" s="150"/>
      <c r="J5" s="36"/>
    </row>
    <row r="6" spans="1:15" ht="15" customHeight="1" x14ac:dyDescent="0.25">
      <c r="A6" s="11"/>
      <c r="B6" s="151"/>
      <c r="C6" s="152"/>
      <c r="D6" s="152"/>
      <c r="E6" s="152"/>
      <c r="F6" s="152"/>
      <c r="G6" s="152"/>
      <c r="H6" s="152"/>
      <c r="I6" s="153"/>
      <c r="J6" s="36"/>
    </row>
    <row r="7" spans="1:15" ht="15" customHeight="1" x14ac:dyDescent="0.25">
      <c r="A7" s="11"/>
      <c r="B7" s="151"/>
      <c r="C7" s="152"/>
      <c r="D7" s="152"/>
      <c r="E7" s="152"/>
      <c r="F7" s="152"/>
      <c r="G7" s="152"/>
      <c r="H7" s="152"/>
      <c r="I7" s="153"/>
      <c r="J7" s="36"/>
    </row>
    <row r="8" spans="1:15" ht="15" customHeight="1" x14ac:dyDescent="0.25">
      <c r="A8" s="11"/>
      <c r="B8" s="142" t="s">
        <v>8</v>
      </c>
      <c r="C8" s="143"/>
      <c r="D8" s="143"/>
      <c r="E8" s="143"/>
      <c r="F8" s="143"/>
      <c r="G8" s="143"/>
      <c r="H8" s="143"/>
      <c r="I8" s="64"/>
      <c r="J8" s="36"/>
    </row>
    <row r="9" spans="1:15" ht="15" customHeight="1" x14ac:dyDescent="0.25">
      <c r="A9" s="11"/>
      <c r="B9" s="144"/>
      <c r="C9" s="145"/>
      <c r="D9" s="145"/>
      <c r="E9" s="145"/>
      <c r="F9" s="145"/>
      <c r="G9" s="145"/>
      <c r="H9" s="145"/>
      <c r="I9" s="65"/>
    </row>
    <row r="10" spans="1:15" ht="15" customHeight="1" x14ac:dyDescent="0.25">
      <c r="A10" s="11"/>
      <c r="B10" s="72"/>
      <c r="C10" s="72"/>
      <c r="D10" s="72"/>
      <c r="E10" s="72"/>
      <c r="F10" s="72"/>
      <c r="G10" s="72"/>
      <c r="H10" s="72"/>
      <c r="I10" s="72"/>
    </row>
    <row r="11" spans="1:15" x14ac:dyDescent="0.25">
      <c r="B11" s="174" t="s">
        <v>189</v>
      </c>
      <c r="C11" s="175"/>
      <c r="D11" s="175"/>
      <c r="E11" s="175"/>
      <c r="F11" s="175"/>
      <c r="G11" s="175"/>
      <c r="H11" s="176"/>
    </row>
    <row r="12" spans="1:15" ht="15" customHeight="1" x14ac:dyDescent="0.25">
      <c r="B12" s="111" t="s">
        <v>86</v>
      </c>
      <c r="C12" s="112" t="s">
        <v>143</v>
      </c>
      <c r="D12" s="115" t="s">
        <v>184</v>
      </c>
      <c r="E12" s="115" t="s">
        <v>185</v>
      </c>
      <c r="F12" s="115" t="s">
        <v>186</v>
      </c>
      <c r="G12" s="114" t="s">
        <v>5</v>
      </c>
      <c r="H12" s="114" t="s">
        <v>5</v>
      </c>
    </row>
    <row r="13" spans="1:15" ht="60" customHeight="1" x14ac:dyDescent="0.25">
      <c r="B13" s="113" t="s">
        <v>4</v>
      </c>
      <c r="C13" s="28" t="s">
        <v>20</v>
      </c>
      <c r="D13" s="28" t="s">
        <v>39</v>
      </c>
      <c r="E13" s="25" t="s">
        <v>187</v>
      </c>
      <c r="F13" s="25" t="s">
        <v>188</v>
      </c>
      <c r="G13" s="29" t="s">
        <v>190</v>
      </c>
      <c r="H13" s="25" t="s">
        <v>191</v>
      </c>
    </row>
    <row r="14" spans="1:15" x14ac:dyDescent="0.25">
      <c r="B14" s="74">
        <v>2015</v>
      </c>
      <c r="C14" s="73">
        <f>VLOOKUP($B$14,'Esgoto I'!$B$12:$H$55,2,FALSE)</f>
        <v>7793</v>
      </c>
      <c r="D14" s="73">
        <f>VLOOKUP($B$14,'Esgoto I'!$B$12:$H$55,3,FALSE)</f>
        <v>0</v>
      </c>
      <c r="E14" s="73">
        <f>VLOOKUP($B$14,'Esgoto I'!$B$12:$H$55,4,FALSE)</f>
        <v>0</v>
      </c>
      <c r="F14" s="73">
        <f>VLOOKUP($B$14,'Esgoto I'!$B$12:$H$55,5,FALSE)</f>
        <v>0</v>
      </c>
      <c r="G14" s="73">
        <f>VLOOKUP($B$14,'Esgoto I'!$B$12:$H$55,6,FALSE)</f>
        <v>0</v>
      </c>
      <c r="H14" s="73">
        <f>VLOOKUP($B$14,'Esgoto I'!$B$12:$H$55,7,FALSE)</f>
        <v>0</v>
      </c>
    </row>
    <row r="16" spans="1:15" x14ac:dyDescent="0.25">
      <c r="B16" s="162" t="s">
        <v>205</v>
      </c>
      <c r="C16" s="163"/>
      <c r="D16" s="163"/>
      <c r="E16" s="163"/>
      <c r="F16" s="164"/>
    </row>
    <row r="17" spans="2:14" x14ac:dyDescent="0.25">
      <c r="B17" s="112" t="s">
        <v>86</v>
      </c>
      <c r="C17" s="105" t="s">
        <v>198</v>
      </c>
      <c r="D17" s="105" t="s">
        <v>197</v>
      </c>
      <c r="E17" s="105" t="s">
        <v>196</v>
      </c>
      <c r="F17" s="105" t="s">
        <v>5</v>
      </c>
    </row>
    <row r="18" spans="2:14" ht="90" x14ac:dyDescent="0.25">
      <c r="B18" s="112" t="s">
        <v>4</v>
      </c>
      <c r="C18" s="23" t="s">
        <v>195</v>
      </c>
      <c r="D18" s="23" t="s">
        <v>194</v>
      </c>
      <c r="E18" s="23" t="s">
        <v>193</v>
      </c>
      <c r="F18" s="23" t="s">
        <v>192</v>
      </c>
    </row>
    <row r="19" spans="2:14" x14ac:dyDescent="0.25">
      <c r="B19" s="74">
        <v>2016</v>
      </c>
      <c r="C19" s="73" t="str">
        <f>VLOOKUP($B$19,'Esgoto I'!B12:J55,8,FALSE)</f>
        <v>-</v>
      </c>
      <c r="D19" s="73" t="str">
        <f>VLOOKUP($B$19,'Esgoto I'!$B$12:$H$55,4,FALSE)</f>
        <v>-</v>
      </c>
      <c r="E19" s="73" t="str">
        <f>VLOOKUP($B$19,'Esgoto I'!$B$12:$H$55,5,FALSE)</f>
        <v>-</v>
      </c>
      <c r="F19" s="73" t="str">
        <f>VLOOKUP($B$19,'Esgoto I'!B12:J55,9,FALSE)</f>
        <v>-</v>
      </c>
    </row>
    <row r="21" spans="2:14" x14ac:dyDescent="0.25">
      <c r="B21" s="172" t="s">
        <v>293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</row>
    <row r="22" spans="2:14" x14ac:dyDescent="0.25">
      <c r="B22" s="169" t="s">
        <v>4</v>
      </c>
      <c r="C22" s="171" t="s">
        <v>38</v>
      </c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</row>
    <row r="23" spans="2:14" x14ac:dyDescent="0.25">
      <c r="B23" s="170"/>
      <c r="C23" s="114" t="s">
        <v>37</v>
      </c>
      <c r="D23" s="114" t="s">
        <v>36</v>
      </c>
      <c r="E23" s="114" t="s">
        <v>35</v>
      </c>
      <c r="F23" s="114" t="s">
        <v>34</v>
      </c>
      <c r="G23" s="114" t="s">
        <v>33</v>
      </c>
      <c r="H23" s="114" t="s">
        <v>32</v>
      </c>
      <c r="I23" s="114" t="s">
        <v>31</v>
      </c>
      <c r="J23" s="114" t="s">
        <v>30</v>
      </c>
      <c r="K23" s="114" t="s">
        <v>29</v>
      </c>
      <c r="L23" s="114" t="s">
        <v>28</v>
      </c>
      <c r="M23" s="114" t="s">
        <v>27</v>
      </c>
      <c r="N23" s="114" t="s">
        <v>26</v>
      </c>
    </row>
    <row r="24" spans="2:14" x14ac:dyDescent="0.25">
      <c r="B24" s="74">
        <v>2007</v>
      </c>
      <c r="C24" s="73">
        <f>VLOOKUP($B$24,'Esgoto II'!$B$10:$N$53,2,FALSE)</f>
        <v>0</v>
      </c>
      <c r="D24" s="73">
        <f>VLOOKUP($B$24,'Esgoto II'!$B$10:$N$53,3,FALSE)</f>
        <v>0</v>
      </c>
      <c r="E24" s="73">
        <f>VLOOKUP($B$24,'Esgoto II'!$B$10:$N$53,4,FALSE)</f>
        <v>0</v>
      </c>
      <c r="F24" s="73">
        <f>VLOOKUP($B$24,'Esgoto II'!$B$10:$N$53,5,FALSE)</f>
        <v>0</v>
      </c>
      <c r="G24" s="73">
        <f>VLOOKUP($B$24,'Esgoto II'!$B$10:$N$53,6,FALSE)</f>
        <v>0</v>
      </c>
      <c r="H24" s="73">
        <f>VLOOKUP($B$24,'Esgoto II'!$B$10:$N$53,7,FALSE)</f>
        <v>0</v>
      </c>
      <c r="I24" s="73">
        <f>VLOOKUP($B$24,'Esgoto II'!$B$10:$N$53,8,FALSE)</f>
        <v>0</v>
      </c>
      <c r="J24" s="73">
        <f>VLOOKUP($B$24,'Esgoto II'!$B$10:$N$53,9,FALSE)</f>
        <v>0</v>
      </c>
      <c r="K24" s="73">
        <f>VLOOKUP($B$24,'Esgoto II'!$B$10:$N$53,10,FALSE)</f>
        <v>0</v>
      </c>
      <c r="L24" s="73">
        <f>VLOOKUP($B$24,'Esgoto II'!$B$10:$N$53,11,FALSE)</f>
        <v>0</v>
      </c>
      <c r="M24" s="73">
        <f>VLOOKUP($B$24,'Esgoto II'!$B$10:$N$53,12,FALSE)</f>
        <v>0</v>
      </c>
      <c r="N24" s="73">
        <f>VLOOKUP($B$24,'Esgoto II'!$B$10:$N$53,13,FALSE)</f>
        <v>0</v>
      </c>
    </row>
    <row r="26" spans="2:14" x14ac:dyDescent="0.25">
      <c r="B26" s="168" t="s">
        <v>199</v>
      </c>
      <c r="C26" s="168"/>
      <c r="D26" s="168"/>
      <c r="E26" s="168"/>
      <c r="F26" s="168"/>
      <c r="G26" s="168"/>
    </row>
    <row r="27" spans="2:14" x14ac:dyDescent="0.25">
      <c r="B27" s="168" t="s">
        <v>25</v>
      </c>
      <c r="C27" s="168"/>
      <c r="D27" s="168"/>
      <c r="E27" s="168"/>
      <c r="F27" s="168"/>
      <c r="G27" s="168"/>
    </row>
    <row r="28" spans="2:14" ht="45" x14ac:dyDescent="0.25">
      <c r="B28" s="113" t="s">
        <v>4</v>
      </c>
      <c r="C28" s="25" t="s">
        <v>3</v>
      </c>
      <c r="D28" s="25" t="s">
        <v>24</v>
      </c>
      <c r="E28" s="25" t="s">
        <v>23</v>
      </c>
      <c r="F28" s="25" t="s">
        <v>22</v>
      </c>
      <c r="G28" s="25" t="s">
        <v>21</v>
      </c>
    </row>
    <row r="29" spans="2:14" x14ac:dyDescent="0.25">
      <c r="B29" s="75">
        <v>2005</v>
      </c>
      <c r="C29" s="73">
        <f>VLOOKUP($B$29,'Esgoto III'!$B$11:$G$54,2,FALSE)</f>
        <v>0</v>
      </c>
      <c r="D29" s="73">
        <f>VLOOKUP($B$29,'Esgoto III'!$B$11:$G$54,3,FALSE)</f>
        <v>0</v>
      </c>
      <c r="E29" s="73">
        <f>VLOOKUP($B$29,'Esgoto III'!$B$11:$G$54,4,FALSE)</f>
        <v>0</v>
      </c>
      <c r="F29" s="73">
        <f>VLOOKUP($B$29,'Esgoto III'!$B$11:$G$54,5,FALSE)</f>
        <v>0</v>
      </c>
      <c r="G29" s="73">
        <f>VLOOKUP($B$29,'Esgoto III'!$B$11:$G$54,6,FALSE)</f>
        <v>0</v>
      </c>
    </row>
    <row r="31" spans="2:14" ht="38.25" customHeight="1" x14ac:dyDescent="0.25">
      <c r="B31" s="165" t="s">
        <v>206</v>
      </c>
      <c r="C31" s="166"/>
      <c r="D31" s="166"/>
      <c r="E31" s="167"/>
    </row>
    <row r="32" spans="2:14" x14ac:dyDescent="0.25">
      <c r="B32" s="112" t="s">
        <v>86</v>
      </c>
      <c r="C32" s="106" t="s">
        <v>200</v>
      </c>
      <c r="D32" s="106" t="s">
        <v>122</v>
      </c>
      <c r="E32" s="106" t="s">
        <v>201</v>
      </c>
    </row>
    <row r="33" spans="2:5" ht="45" x14ac:dyDescent="0.25">
      <c r="B33" s="112" t="s">
        <v>4</v>
      </c>
      <c r="C33" s="26" t="s">
        <v>202</v>
      </c>
      <c r="D33" s="26" t="s">
        <v>126</v>
      </c>
      <c r="E33" s="26" t="s">
        <v>203</v>
      </c>
    </row>
    <row r="34" spans="2:5" x14ac:dyDescent="0.25">
      <c r="B34" s="74">
        <v>2016</v>
      </c>
      <c r="C34" s="73" t="str">
        <f>VLOOKUP($B$34,'Esgoto III'!$B$11:$J$54,7,FALSE)</f>
        <v>-</v>
      </c>
      <c r="D34" s="73" t="str">
        <f>VLOOKUP($B$34,'Esgoto III'!$B$11:$J$54,8,FALSE)</f>
        <v>-</v>
      </c>
      <c r="E34" s="73" t="str">
        <f>VLOOKUP($B$34,'Esgoto III'!$B$11:$J$54,9,FALSE)</f>
        <v>-</v>
      </c>
    </row>
    <row r="36" spans="2:5" ht="31.5" customHeight="1" x14ac:dyDescent="0.25">
      <c r="B36" s="137" t="s">
        <v>209</v>
      </c>
      <c r="C36" s="138"/>
    </row>
    <row r="37" spans="2:5" x14ac:dyDescent="0.25">
      <c r="B37" s="104" t="s">
        <v>86</v>
      </c>
      <c r="C37" s="110" t="s">
        <v>130</v>
      </c>
    </row>
    <row r="38" spans="2:5" ht="25.5" x14ac:dyDescent="0.25">
      <c r="B38" s="104" t="s">
        <v>4</v>
      </c>
      <c r="C38" s="51" t="s">
        <v>141</v>
      </c>
    </row>
    <row r="39" spans="2:5" x14ac:dyDescent="0.25">
      <c r="B39" s="67">
        <v>2015</v>
      </c>
      <c r="C39" s="68" t="str">
        <f>VLOOKUP($B$39,'Esgoto III'!B11:K54,10,FALSE)</f>
        <v>-</v>
      </c>
    </row>
    <row r="42" spans="2:5" x14ac:dyDescent="0.25">
      <c r="B42" s="35" t="s">
        <v>5</v>
      </c>
      <c r="C42" s="15" t="s">
        <v>77</v>
      </c>
      <c r="D42" s="15"/>
    </row>
    <row r="43" spans="2:5" x14ac:dyDescent="0.25">
      <c r="B43" s="34" t="s">
        <v>78</v>
      </c>
      <c r="C43" s="15" t="s">
        <v>211</v>
      </c>
      <c r="D43" s="15"/>
    </row>
  </sheetData>
  <protectedRanges>
    <protectedRange sqref="B19:B20" name="Intervalo1"/>
    <protectedRange sqref="B34" name="Intervalo2"/>
    <protectedRange sqref="B39" name="Intervalo2_3"/>
  </protectedRanges>
  <mergeCells count="13">
    <mergeCell ref="B16:F16"/>
    <mergeCell ref="B31:E31"/>
    <mergeCell ref="B36:C36"/>
    <mergeCell ref="B2:O2"/>
    <mergeCell ref="B26:G26"/>
    <mergeCell ref="B27:G27"/>
    <mergeCell ref="B22:B23"/>
    <mergeCell ref="C22:N22"/>
    <mergeCell ref="B21:N21"/>
    <mergeCell ref="B4:I4"/>
    <mergeCell ref="B5:I7"/>
    <mergeCell ref="B8:H9"/>
    <mergeCell ref="B11:H11"/>
  </mergeCells>
  <phoneticPr fontId="3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showGridLines="0" topLeftCell="A22" zoomScale="70" zoomScaleNormal="70" workbookViewId="0">
      <selection activeCell="E30" sqref="E30"/>
    </sheetView>
  </sheetViews>
  <sheetFormatPr defaultRowHeight="15" x14ac:dyDescent="0.25"/>
  <cols>
    <col min="1" max="1" width="14.28515625" customWidth="1"/>
    <col min="3" max="3" width="30.85546875" customWidth="1"/>
    <col min="4" max="4" width="19.42578125" customWidth="1"/>
    <col min="5" max="5" width="22" customWidth="1"/>
    <col min="6" max="6" width="19.5703125" customWidth="1"/>
    <col min="7" max="7" width="14.85546875" customWidth="1"/>
    <col min="8" max="8" width="30" customWidth="1"/>
    <col min="9" max="9" width="11.85546875" customWidth="1"/>
    <col min="10" max="10" width="10.85546875" customWidth="1"/>
    <col min="11" max="11" width="11.28515625" customWidth="1"/>
  </cols>
  <sheetData>
    <row r="2" spans="2:15" ht="21" x14ac:dyDescent="0.25">
      <c r="B2" s="139" t="s">
        <v>264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2:15" x14ac:dyDescent="0.25">
      <c r="B3" s="10"/>
      <c r="C3" s="10"/>
      <c r="D3" s="10"/>
      <c r="E3" s="10"/>
      <c r="F3" s="10"/>
      <c r="G3" s="10"/>
      <c r="H3" s="10"/>
    </row>
    <row r="4" spans="2:15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2:15" ht="15" customHeight="1" x14ac:dyDescent="0.25">
      <c r="B5" s="154" t="s">
        <v>132</v>
      </c>
      <c r="C5" s="155"/>
      <c r="D5" s="155"/>
      <c r="E5" s="155"/>
      <c r="F5" s="155"/>
      <c r="G5" s="155"/>
      <c r="H5" s="155"/>
      <c r="I5" s="156"/>
      <c r="J5" s="10"/>
      <c r="K5" s="10"/>
    </row>
    <row r="6" spans="2:15" ht="15" customHeight="1" x14ac:dyDescent="0.25">
      <c r="B6" s="148" t="s">
        <v>287</v>
      </c>
      <c r="C6" s="149"/>
      <c r="D6" s="149"/>
      <c r="E6" s="149"/>
      <c r="F6" s="149"/>
      <c r="G6" s="149"/>
      <c r="H6" s="149"/>
      <c r="I6" s="150"/>
      <c r="J6" s="10"/>
      <c r="K6" s="10"/>
    </row>
    <row r="7" spans="2:15" ht="15" customHeight="1" x14ac:dyDescent="0.25">
      <c r="B7" s="151"/>
      <c r="C7" s="152"/>
      <c r="D7" s="152"/>
      <c r="E7" s="152"/>
      <c r="F7" s="152"/>
      <c r="G7" s="152"/>
      <c r="H7" s="152"/>
      <c r="I7" s="153"/>
      <c r="J7" s="10"/>
      <c r="K7" s="10"/>
    </row>
    <row r="8" spans="2:15" ht="15" customHeight="1" x14ac:dyDescent="0.25">
      <c r="B8" s="151"/>
      <c r="C8" s="152"/>
      <c r="D8" s="152"/>
      <c r="E8" s="152"/>
      <c r="F8" s="152"/>
      <c r="G8" s="152"/>
      <c r="H8" s="152"/>
      <c r="I8" s="153"/>
      <c r="J8" s="10"/>
      <c r="K8" s="10"/>
    </row>
    <row r="9" spans="2:15" ht="15" customHeight="1" x14ac:dyDescent="0.25">
      <c r="B9" s="142" t="s">
        <v>8</v>
      </c>
      <c r="C9" s="143"/>
      <c r="D9" s="143"/>
      <c r="E9" s="143"/>
      <c r="F9" s="143"/>
      <c r="G9" s="143"/>
      <c r="H9" s="143"/>
      <c r="I9" s="64"/>
      <c r="J9" s="10"/>
      <c r="K9" s="10"/>
    </row>
    <row r="10" spans="2:15" ht="15" customHeight="1" x14ac:dyDescent="0.25">
      <c r="B10" s="144"/>
      <c r="C10" s="145"/>
      <c r="D10" s="145"/>
      <c r="E10" s="145"/>
      <c r="F10" s="145"/>
      <c r="G10" s="145"/>
      <c r="H10" s="145"/>
      <c r="I10" s="65"/>
      <c r="J10" s="10"/>
      <c r="K10" s="10"/>
    </row>
    <row r="11" spans="2:15" ht="15" customHeigh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2:15" ht="15" customHeight="1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2:15" ht="15" customHeight="1" x14ac:dyDescent="0.25">
      <c r="B13" s="172" t="s">
        <v>219</v>
      </c>
      <c r="C13" s="172"/>
      <c r="D13" s="172"/>
      <c r="E13" s="172"/>
      <c r="F13" s="172"/>
      <c r="J13" s="10"/>
      <c r="K13" s="10"/>
    </row>
    <row r="14" spans="2:15" ht="15" customHeight="1" x14ac:dyDescent="0.25">
      <c r="B14" s="111" t="s">
        <v>86</v>
      </c>
      <c r="C14" s="105" t="s">
        <v>213</v>
      </c>
      <c r="D14" s="115" t="s">
        <v>5</v>
      </c>
      <c r="E14" s="115" t="s">
        <v>215</v>
      </c>
      <c r="F14" s="115" t="s">
        <v>217</v>
      </c>
      <c r="J14" s="10"/>
      <c r="K14" s="10"/>
    </row>
    <row r="15" spans="2:15" ht="81.75" customHeight="1" x14ac:dyDescent="0.25">
      <c r="B15" s="113" t="s">
        <v>4</v>
      </c>
      <c r="C15" s="28" t="s">
        <v>212</v>
      </c>
      <c r="D15" s="28" t="s">
        <v>214</v>
      </c>
      <c r="E15" s="25" t="s">
        <v>216</v>
      </c>
      <c r="F15" s="25" t="s">
        <v>218</v>
      </c>
      <c r="J15" s="10"/>
      <c r="K15" s="10"/>
    </row>
    <row r="16" spans="2:15" ht="15" customHeight="1" x14ac:dyDescent="0.25">
      <c r="B16" s="74">
        <v>2015</v>
      </c>
      <c r="C16" s="73">
        <f>VLOOKUP($B$16,'Drenagem I'!$B$10:$H$53,2,FALSE)</f>
        <v>0</v>
      </c>
      <c r="D16" s="73">
        <f>VLOOKUP($B$16,'Drenagem I'!$B$10:$H$53,3,FALSE)</f>
        <v>0</v>
      </c>
      <c r="E16" s="73">
        <f>VLOOKUP($B$16,'Drenagem I'!$B$10:$H$53,4,FALSE)</f>
        <v>0</v>
      </c>
      <c r="F16" s="73">
        <f>VLOOKUP($B$16,'Drenagem I'!$B$10:$H$53,5,FALSE)</f>
        <v>0</v>
      </c>
      <c r="J16" s="10"/>
      <c r="K16" s="10"/>
    </row>
    <row r="17" spans="2:12" x14ac:dyDescent="0.25">
      <c r="B17" s="7"/>
      <c r="C17" s="7"/>
      <c r="E17" s="7"/>
      <c r="F17" s="7"/>
    </row>
    <row r="18" spans="2:12" ht="55.5" customHeight="1" x14ac:dyDescent="0.25">
      <c r="B18" s="165" t="s">
        <v>222</v>
      </c>
      <c r="C18" s="167"/>
      <c r="F18" s="7"/>
      <c r="G18" s="7"/>
      <c r="H18" s="7"/>
    </row>
    <row r="19" spans="2:12" ht="15" customHeight="1" x14ac:dyDescent="0.25">
      <c r="B19" s="112" t="s">
        <v>86</v>
      </c>
      <c r="C19" s="106" t="s">
        <v>122</v>
      </c>
    </row>
    <row r="20" spans="2:12" ht="41.25" customHeight="1" x14ac:dyDescent="0.25">
      <c r="B20" s="112" t="s">
        <v>4</v>
      </c>
      <c r="C20" s="26" t="s">
        <v>241</v>
      </c>
    </row>
    <row r="21" spans="2:12" x14ac:dyDescent="0.25">
      <c r="B21" s="74">
        <v>2016</v>
      </c>
      <c r="C21" s="73">
        <f>VLOOKUP($B$21,'Drenagem I'!$B$10:$H$53,6,FALSE)</f>
        <v>0</v>
      </c>
    </row>
    <row r="24" spans="2:12" x14ac:dyDescent="0.25">
      <c r="B24" s="162" t="s">
        <v>223</v>
      </c>
      <c r="C24" s="163"/>
      <c r="D24" s="163"/>
      <c r="E24" s="163"/>
      <c r="F24" s="163"/>
      <c r="G24" s="163"/>
      <c r="H24" s="163"/>
      <c r="I24" s="163"/>
      <c r="J24" s="163"/>
      <c r="K24" s="164"/>
    </row>
    <row r="25" spans="2:12" x14ac:dyDescent="0.25">
      <c r="B25" s="168" t="s">
        <v>4</v>
      </c>
      <c r="C25" s="177" t="s">
        <v>18</v>
      </c>
      <c r="D25" s="177"/>
      <c r="E25" s="177"/>
      <c r="F25" s="177"/>
      <c r="G25" s="177"/>
      <c r="H25" s="177"/>
      <c r="I25" s="177"/>
      <c r="J25" s="177"/>
      <c r="K25" s="177"/>
    </row>
    <row r="26" spans="2:12" ht="38.25" x14ac:dyDescent="0.25">
      <c r="B26" s="168"/>
      <c r="C26" s="116" t="s">
        <v>17</v>
      </c>
      <c r="D26" s="116" t="s">
        <v>16</v>
      </c>
      <c r="E26" s="116" t="s">
        <v>15</v>
      </c>
      <c r="F26" s="116" t="s">
        <v>14</v>
      </c>
      <c r="G26" s="116" t="s">
        <v>13</v>
      </c>
      <c r="H26" s="116" t="s">
        <v>12</v>
      </c>
      <c r="I26" s="116" t="s">
        <v>11</v>
      </c>
      <c r="J26" s="116" t="s">
        <v>10</v>
      </c>
      <c r="K26" s="116" t="s">
        <v>9</v>
      </c>
      <c r="L26" s="120"/>
    </row>
    <row r="27" spans="2:12" x14ac:dyDescent="0.25">
      <c r="B27" s="74">
        <v>2013</v>
      </c>
      <c r="C27" s="73">
        <f>VLOOKUP($B$27,'Drenagem II'!$B$10:$M$53,2,FALSE)</f>
        <v>0</v>
      </c>
      <c r="D27" s="73">
        <f>VLOOKUP($B$27,'Drenagem II'!$B$10:$M$53,3,FALSE)</f>
        <v>0</v>
      </c>
      <c r="E27" s="73">
        <f>VLOOKUP($B$27,'Drenagem II'!$B$10:$M$53,4,FALSE)</f>
        <v>0</v>
      </c>
      <c r="F27" s="73">
        <f>VLOOKUP($B$27,'Drenagem II'!$B$10:$M$53,5,FALSE)</f>
        <v>0</v>
      </c>
      <c r="G27" s="73">
        <f>VLOOKUP($B$27,'Drenagem II'!$B$10:$M$53,6,FALSE)</f>
        <v>0</v>
      </c>
      <c r="H27" s="73">
        <f>VLOOKUP($B$27,'Drenagem II'!$B$10:$M$53,7,FALSE)</f>
        <v>0</v>
      </c>
      <c r="I27" s="73">
        <f>VLOOKUP($B$27,'Drenagem II'!$B$10:$M$53,8,FALSE)</f>
        <v>0</v>
      </c>
      <c r="J27" s="73">
        <f>VLOOKUP($B$27,'Drenagem II'!$B$10:$M$53,9,FALSE)</f>
        <v>0</v>
      </c>
      <c r="K27" s="73">
        <f>VLOOKUP($B$27,'Drenagem II'!$B$10:$M$53,10,FALSE)</f>
        <v>0</v>
      </c>
    </row>
    <row r="28" spans="2:12" x14ac:dyDescent="0.25">
      <c r="B28" s="79"/>
      <c r="C28" s="78"/>
      <c r="D28" s="78"/>
      <c r="E28" s="78"/>
      <c r="F28" s="78"/>
      <c r="G28" s="78"/>
      <c r="H28" s="78"/>
      <c r="I28" s="78"/>
      <c r="J28" s="78"/>
      <c r="K28" s="78"/>
    </row>
    <row r="29" spans="2:12" ht="21" customHeight="1" x14ac:dyDescent="0.25">
      <c r="B29" s="147" t="s">
        <v>224</v>
      </c>
      <c r="C29" s="147"/>
      <c r="D29" s="147"/>
      <c r="E29" s="78"/>
      <c r="F29" s="78"/>
      <c r="G29" s="78"/>
      <c r="H29" s="78"/>
      <c r="I29" s="78"/>
      <c r="J29" s="78"/>
      <c r="K29" s="78"/>
    </row>
    <row r="30" spans="2:12" x14ac:dyDescent="0.25">
      <c r="B30" s="104" t="s">
        <v>86</v>
      </c>
      <c r="C30" s="110" t="s">
        <v>130</v>
      </c>
      <c r="D30" s="106" t="s">
        <v>220</v>
      </c>
      <c r="E30" s="78"/>
      <c r="F30" s="78"/>
      <c r="G30" s="78"/>
      <c r="H30" s="78"/>
      <c r="I30" s="78"/>
      <c r="J30" s="78"/>
      <c r="K30" s="78"/>
    </row>
    <row r="31" spans="2:12" ht="60" x14ac:dyDescent="0.25">
      <c r="B31" s="104" t="s">
        <v>4</v>
      </c>
      <c r="C31" s="51" t="s">
        <v>141</v>
      </c>
      <c r="D31" s="26" t="s">
        <v>221</v>
      </c>
      <c r="E31" s="78"/>
      <c r="F31" s="78"/>
      <c r="G31" s="78"/>
      <c r="H31" s="78"/>
      <c r="I31" s="78"/>
      <c r="J31" s="78"/>
      <c r="K31" s="78"/>
    </row>
    <row r="32" spans="2:12" x14ac:dyDescent="0.25">
      <c r="B32" s="67">
        <v>2016</v>
      </c>
      <c r="C32" s="68">
        <f>VLOOKUP($B$32,'Drenagem II'!$B$10:$M$53,11,FALSE)</f>
        <v>0</v>
      </c>
      <c r="D32" s="68">
        <f>VLOOKUP($B$32,'Drenagem II'!$B$10:$M$53,12,FALSE)</f>
        <v>0</v>
      </c>
      <c r="E32" s="78"/>
      <c r="F32" s="78"/>
      <c r="G32" s="78"/>
      <c r="H32" s="78"/>
      <c r="I32" s="78"/>
      <c r="J32" s="78"/>
      <c r="K32" s="78"/>
    </row>
    <row r="33" spans="2:11" x14ac:dyDescent="0.25">
      <c r="B33" s="79"/>
      <c r="C33" s="78"/>
      <c r="D33" s="78"/>
      <c r="E33" s="78"/>
      <c r="F33" s="78"/>
      <c r="G33" s="78"/>
      <c r="H33" s="78"/>
      <c r="I33" s="78"/>
      <c r="J33" s="78"/>
      <c r="K33" s="78"/>
    </row>
    <row r="34" spans="2:11" x14ac:dyDescent="0.25">
      <c r="B34" s="35" t="s">
        <v>5</v>
      </c>
      <c r="C34" s="15" t="s">
        <v>77</v>
      </c>
      <c r="D34" s="15"/>
    </row>
    <row r="35" spans="2:11" x14ac:dyDescent="0.25">
      <c r="B35" s="34" t="s">
        <v>78</v>
      </c>
      <c r="C35" s="15" t="s">
        <v>79</v>
      </c>
      <c r="D35" s="15"/>
    </row>
  </sheetData>
  <protectedRanges>
    <protectedRange sqref="B21" name="Intervalo2"/>
    <protectedRange sqref="B32" name="Intervalo2_3"/>
  </protectedRanges>
  <mergeCells count="10">
    <mergeCell ref="B29:D29"/>
    <mergeCell ref="B18:C18"/>
    <mergeCell ref="B2:O2"/>
    <mergeCell ref="B25:B26"/>
    <mergeCell ref="C25:K25"/>
    <mergeCell ref="B24:K24"/>
    <mergeCell ref="B5:I5"/>
    <mergeCell ref="B6:I8"/>
    <mergeCell ref="B9:H10"/>
    <mergeCell ref="B13:F13"/>
  </mergeCells>
  <phoneticPr fontId="3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topLeftCell="A31" zoomScale="60" zoomScaleNormal="60" zoomScaleSheetLayoutView="40" workbookViewId="0">
      <selection activeCell="C32" sqref="C32:E32"/>
    </sheetView>
  </sheetViews>
  <sheetFormatPr defaultRowHeight="15" x14ac:dyDescent="0.25"/>
  <cols>
    <col min="1" max="1" width="1.85546875" customWidth="1"/>
    <col min="2" max="2" width="14.140625" customWidth="1"/>
    <col min="3" max="3" width="10.85546875" customWidth="1"/>
    <col min="4" max="4" width="11.85546875" customWidth="1"/>
    <col min="5" max="5" width="14.42578125" customWidth="1"/>
    <col min="6" max="6" width="14.7109375" customWidth="1"/>
    <col min="7" max="7" width="16.5703125" customWidth="1"/>
    <col min="8" max="8" width="14.42578125" customWidth="1"/>
    <col min="9" max="9" width="18.42578125" customWidth="1"/>
    <col min="10" max="10" width="14.28515625" customWidth="1"/>
    <col min="11" max="11" width="25.5703125" customWidth="1"/>
    <col min="12" max="12" width="16.5703125" customWidth="1"/>
    <col min="13" max="13" width="18.42578125" customWidth="1"/>
    <col min="14" max="14" width="15.85546875" customWidth="1"/>
    <col min="15" max="15" width="10.5703125" customWidth="1"/>
  </cols>
  <sheetData>
    <row r="1" spans="3:21" x14ac:dyDescent="0.25"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3:21" ht="21" x14ac:dyDescent="0.25">
      <c r="C2" s="139" t="s">
        <v>265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3:21" ht="21" x14ac:dyDescent="0.25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3:21" ht="21" x14ac:dyDescent="0.25">
      <c r="C4" s="179" t="s">
        <v>132</v>
      </c>
      <c r="D4" s="179"/>
      <c r="E4" s="179"/>
      <c r="F4" s="179"/>
      <c r="G4" s="179"/>
      <c r="H4" s="179"/>
      <c r="I4" s="179"/>
      <c r="J4" s="179"/>
      <c r="K4" s="179"/>
      <c r="L4" s="179"/>
      <c r="M4" s="86"/>
      <c r="N4" s="86"/>
      <c r="O4" s="86"/>
      <c r="P4" s="40"/>
      <c r="Q4" s="40"/>
    </row>
    <row r="5" spans="3:21" ht="21" customHeight="1" x14ac:dyDescent="0.25">
      <c r="C5" s="178" t="s">
        <v>288</v>
      </c>
      <c r="D5" s="178"/>
      <c r="E5" s="178"/>
      <c r="F5" s="178"/>
      <c r="G5" s="178"/>
      <c r="H5" s="178"/>
      <c r="I5" s="178"/>
      <c r="J5" s="178"/>
      <c r="K5" s="178"/>
      <c r="L5" s="178"/>
      <c r="M5" s="86"/>
      <c r="N5" s="86"/>
      <c r="O5" s="86"/>
      <c r="P5" s="40"/>
      <c r="Q5" s="40"/>
    </row>
    <row r="6" spans="3:21" ht="6.75" customHeight="1" x14ac:dyDescent="0.25"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86"/>
      <c r="N6" s="86"/>
      <c r="O6" s="86"/>
      <c r="P6" s="40"/>
      <c r="Q6" s="40"/>
    </row>
    <row r="7" spans="3:21" ht="9" customHeight="1" x14ac:dyDescent="0.25"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86"/>
      <c r="N7" s="86"/>
      <c r="O7" s="86"/>
      <c r="P7" s="40"/>
      <c r="Q7" s="40"/>
    </row>
    <row r="8" spans="3:21" ht="21" x14ac:dyDescent="0.25">
      <c r="C8" s="182" t="s">
        <v>8</v>
      </c>
      <c r="D8" s="182"/>
      <c r="E8" s="182"/>
      <c r="F8" s="182"/>
      <c r="G8" s="182"/>
      <c r="H8" s="182"/>
      <c r="I8" s="182"/>
      <c r="J8" s="182"/>
      <c r="K8" s="183"/>
      <c r="L8" s="87"/>
      <c r="M8" s="86"/>
      <c r="N8" s="86"/>
      <c r="O8" s="86"/>
      <c r="P8" s="40"/>
      <c r="Q8" s="40"/>
    </row>
    <row r="9" spans="3:21" x14ac:dyDescent="0.25">
      <c r="C9" s="182"/>
      <c r="D9" s="182"/>
      <c r="E9" s="182"/>
      <c r="F9" s="182"/>
      <c r="G9" s="182"/>
      <c r="H9" s="182"/>
      <c r="I9" s="182"/>
      <c r="J9" s="182"/>
      <c r="K9" s="183"/>
      <c r="L9" s="88"/>
      <c r="M9" s="89"/>
      <c r="N9" s="89"/>
      <c r="O9" s="89"/>
      <c r="P9" s="9"/>
    </row>
    <row r="10" spans="3:21" x14ac:dyDescent="0.25"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9"/>
    </row>
    <row r="11" spans="3:21" x14ac:dyDescent="0.25">
      <c r="C11" s="146" t="s">
        <v>246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89"/>
      <c r="P11" s="9"/>
    </row>
    <row r="12" spans="3:21" x14ac:dyDescent="0.25">
      <c r="C12" s="123" t="s">
        <v>86</v>
      </c>
      <c r="D12" s="117" t="s">
        <v>247</v>
      </c>
      <c r="E12" s="117" t="s">
        <v>248</v>
      </c>
      <c r="F12" s="117" t="s">
        <v>249</v>
      </c>
      <c r="G12" s="117" t="s">
        <v>250</v>
      </c>
      <c r="H12" s="66" t="s">
        <v>251</v>
      </c>
      <c r="I12" s="66" t="s">
        <v>252</v>
      </c>
      <c r="J12" s="66" t="s">
        <v>253</v>
      </c>
      <c r="K12" s="66" t="s">
        <v>254</v>
      </c>
      <c r="L12" s="66" t="s">
        <v>255</v>
      </c>
      <c r="M12" s="66" t="s">
        <v>256</v>
      </c>
      <c r="N12" s="66" t="s">
        <v>257</v>
      </c>
      <c r="O12" s="119"/>
      <c r="P12" s="118"/>
    </row>
    <row r="13" spans="3:21" ht="127.5" customHeight="1" x14ac:dyDescent="0.25">
      <c r="C13" s="104" t="s">
        <v>4</v>
      </c>
      <c r="D13" s="48" t="s">
        <v>42</v>
      </c>
      <c r="E13" s="48" t="s">
        <v>65</v>
      </c>
      <c r="F13" s="48" t="s">
        <v>73</v>
      </c>
      <c r="G13" s="48" t="s">
        <v>74</v>
      </c>
      <c r="H13" s="48" t="s">
        <v>75</v>
      </c>
      <c r="I13" s="48" t="s">
        <v>70</v>
      </c>
      <c r="J13" s="48" t="s">
        <v>66</v>
      </c>
      <c r="K13" s="48" t="s">
        <v>67</v>
      </c>
      <c r="L13" s="48" t="s">
        <v>71</v>
      </c>
      <c r="M13" s="48" t="s">
        <v>72</v>
      </c>
      <c r="N13" s="48" t="s">
        <v>68</v>
      </c>
      <c r="O13" s="89"/>
      <c r="P13" s="9"/>
    </row>
    <row r="14" spans="3:21" x14ac:dyDescent="0.25">
      <c r="C14" s="67">
        <v>2016</v>
      </c>
      <c r="D14" s="68">
        <f>VLOOKUP($C$14,'Resíduos I'!$B$11:$V$54,2,FALSE)</f>
        <v>4213</v>
      </c>
      <c r="E14" s="68">
        <f>VLOOKUP($C$14,'Resíduos I'!$B$11:$V$54,3,FALSE)</f>
        <v>303</v>
      </c>
      <c r="F14" s="68">
        <f>VLOOKUP($C$14,'Resíduos I'!$B$11:$V$54,4,FALSE)</f>
        <v>0</v>
      </c>
      <c r="G14" s="68">
        <f>VLOOKUP($C$14,'Resíduos I'!$B$11:$V$54,5,FALSE)</f>
        <v>100</v>
      </c>
      <c r="H14" s="68">
        <f>VLOOKUP($C$14,'Resíduos I'!$B$11:$V$54,6,FALSE)</f>
        <v>0</v>
      </c>
      <c r="I14" s="68">
        <f>VLOOKUP($C$14,'Resíduos I'!$B$11:$V$54,7,FALSE)</f>
        <v>151500</v>
      </c>
      <c r="J14" s="68">
        <f>VLOOKUP($C$14,'Resíduos I'!$B$11:$V$54,8,FALSE)</f>
        <v>13000000</v>
      </c>
      <c r="K14" s="68">
        <f>VLOOKUP($C$14,'Resíduos I'!$B$11:$V$54,9,FALSE)</f>
        <v>4</v>
      </c>
      <c r="L14" s="68">
        <f>VLOOKUP($C$14,'Resíduos I'!$B$11:$V$54,10,FALSE)</f>
        <v>10</v>
      </c>
      <c r="M14" s="68">
        <f>VLOOKUP($C$14,'Resíduos I'!$B$11:$V$54,11,FALSE)</f>
        <v>5</v>
      </c>
      <c r="N14" s="68">
        <f>VLOOKUP($C$14,'Resíduos I'!$B$11:$V$54,12,FALSE)</f>
        <v>20</v>
      </c>
      <c r="O14" s="89"/>
      <c r="P14" s="9"/>
    </row>
    <row r="15" spans="3:21" x14ac:dyDescent="0.25">
      <c r="C15" s="90"/>
      <c r="D15" s="90"/>
      <c r="E15" s="91"/>
      <c r="F15" s="91"/>
      <c r="G15" s="89"/>
      <c r="H15" s="89"/>
      <c r="I15" s="89"/>
      <c r="J15" s="89"/>
      <c r="K15" s="89"/>
      <c r="L15" s="89"/>
      <c r="M15" s="89"/>
      <c r="N15" s="89"/>
      <c r="O15" s="89"/>
      <c r="P15" s="9"/>
    </row>
    <row r="16" spans="3:21" x14ac:dyDescent="0.25">
      <c r="C16" s="146" t="s">
        <v>245</v>
      </c>
      <c r="D16" s="146"/>
      <c r="E16" s="146"/>
      <c r="F16" s="146"/>
      <c r="G16" s="146"/>
      <c r="H16" s="146"/>
      <c r="I16" s="146"/>
      <c r="J16" s="146"/>
      <c r="K16" s="146"/>
      <c r="L16" s="146"/>
      <c r="M16" s="45"/>
      <c r="N16" s="89"/>
      <c r="O16" s="89"/>
      <c r="T16" s="9"/>
      <c r="U16" s="9"/>
    </row>
    <row r="17" spans="2:21" x14ac:dyDescent="0.25">
      <c r="C17" s="104" t="s">
        <v>86</v>
      </c>
      <c r="D17" s="66" t="s">
        <v>226</v>
      </c>
      <c r="E17" s="66" t="s">
        <v>227</v>
      </c>
      <c r="F17" s="66" t="s">
        <v>5</v>
      </c>
      <c r="G17" s="66" t="s">
        <v>5</v>
      </c>
      <c r="H17" s="66" t="s">
        <v>5</v>
      </c>
      <c r="I17" s="66" t="s">
        <v>228</v>
      </c>
      <c r="J17" s="66" t="s">
        <v>229</v>
      </c>
      <c r="K17" s="66" t="s">
        <v>5</v>
      </c>
      <c r="L17" s="66" t="s">
        <v>5</v>
      </c>
      <c r="M17" s="121"/>
      <c r="N17" s="92"/>
      <c r="O17" s="92"/>
      <c r="T17" s="9"/>
      <c r="U17" s="9"/>
    </row>
    <row r="18" spans="2:21" ht="114.75" x14ac:dyDescent="0.25">
      <c r="C18" s="104" t="s">
        <v>4</v>
      </c>
      <c r="D18" s="47" t="s">
        <v>231</v>
      </c>
      <c r="E18" s="47" t="s">
        <v>232</v>
      </c>
      <c r="F18" s="47" t="s">
        <v>233</v>
      </c>
      <c r="G18" s="47" t="s">
        <v>234</v>
      </c>
      <c r="H18" s="47" t="s">
        <v>235</v>
      </c>
      <c r="I18" s="83" t="s">
        <v>236</v>
      </c>
      <c r="J18" s="83" t="s">
        <v>237</v>
      </c>
      <c r="K18" s="83" t="s">
        <v>238</v>
      </c>
      <c r="L18" s="83" t="s">
        <v>239</v>
      </c>
      <c r="M18" s="45"/>
      <c r="N18" s="45"/>
      <c r="O18" s="45"/>
    </row>
    <row r="19" spans="2:21" x14ac:dyDescent="0.25">
      <c r="C19" s="67">
        <v>2015</v>
      </c>
      <c r="D19" s="68">
        <f>VLOOKUP($C$19,'Resíduos I'!$B$11:$V$54,13,FALSE)</f>
        <v>0</v>
      </c>
      <c r="E19" s="68">
        <f>VLOOKUP($C$19,'Resíduos I'!$B$11:$V$54,14,FALSE)</f>
        <v>0</v>
      </c>
      <c r="F19" s="68">
        <f>VLOOKUP($C$19,'Resíduos I'!$B$11:$V$54,15,FALSE)</f>
        <v>0</v>
      </c>
      <c r="G19" s="68">
        <f>VLOOKUP($C$19,'Resíduos I'!$B$11:$V$54,16,FALSE)</f>
        <v>0</v>
      </c>
      <c r="H19" s="68">
        <f>VLOOKUP($C$19,'Resíduos I'!$B$11:$V$54,17,FALSE)</f>
        <v>0</v>
      </c>
      <c r="I19" s="68">
        <f>VLOOKUP($C$19,'Resíduos I'!$B$11:$V$54,18,FALSE)</f>
        <v>0</v>
      </c>
      <c r="J19" s="68">
        <f>VLOOKUP($C$19,'Resíduos I'!$B$11:$V$54,19,FALSE)</f>
        <v>0</v>
      </c>
      <c r="K19" s="68">
        <f>VLOOKUP($C$19,'Resíduos I'!$B$11:$V$54,20,FALSE)</f>
        <v>0</v>
      </c>
      <c r="L19" s="68">
        <f>VLOOKUP($C$19,'Resíduos I'!$B$11:$V$54,21,FALSE)</f>
        <v>0</v>
      </c>
      <c r="M19" s="45"/>
      <c r="N19" s="45"/>
      <c r="O19" s="45"/>
    </row>
    <row r="20" spans="2:21" x14ac:dyDescent="0.25"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2:21" x14ac:dyDescent="0.25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2:21" x14ac:dyDescent="0.25">
      <c r="C22" s="146" t="s">
        <v>244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</row>
    <row r="23" spans="2:21" ht="15.75" customHeight="1" x14ac:dyDescent="0.25">
      <c r="C23" s="104" t="s">
        <v>86</v>
      </c>
      <c r="D23" s="114" t="s">
        <v>5</v>
      </c>
      <c r="E23" s="114" t="s">
        <v>5</v>
      </c>
      <c r="F23" s="114" t="s">
        <v>5</v>
      </c>
      <c r="G23" s="114" t="s">
        <v>5</v>
      </c>
      <c r="H23" s="114" t="s">
        <v>5</v>
      </c>
      <c r="I23" s="114" t="s">
        <v>5</v>
      </c>
      <c r="J23" s="114" t="s">
        <v>5</v>
      </c>
      <c r="K23" s="114" t="s">
        <v>5</v>
      </c>
      <c r="L23" s="114" t="s">
        <v>5</v>
      </c>
      <c r="M23" s="114" t="s">
        <v>5</v>
      </c>
      <c r="N23" s="114" t="s">
        <v>5</v>
      </c>
      <c r="O23" s="114" t="s">
        <v>5</v>
      </c>
      <c r="P23" s="120"/>
    </row>
    <row r="24" spans="2:21" ht="29.25" customHeight="1" x14ac:dyDescent="0.25">
      <c r="C24" s="104" t="s">
        <v>4</v>
      </c>
      <c r="D24" s="85" t="s">
        <v>41</v>
      </c>
      <c r="E24" s="85" t="s">
        <v>36</v>
      </c>
      <c r="F24" s="85" t="s">
        <v>35</v>
      </c>
      <c r="G24" s="85" t="s">
        <v>34</v>
      </c>
      <c r="H24" s="85" t="s">
        <v>33</v>
      </c>
      <c r="I24" s="85" t="s">
        <v>32</v>
      </c>
      <c r="J24" s="85" t="s">
        <v>31</v>
      </c>
      <c r="K24" s="85" t="s">
        <v>30</v>
      </c>
      <c r="L24" s="85" t="s">
        <v>29</v>
      </c>
      <c r="M24" s="85" t="s">
        <v>28</v>
      </c>
      <c r="N24" s="85" t="s">
        <v>27</v>
      </c>
      <c r="O24" s="85" t="s">
        <v>26</v>
      </c>
    </row>
    <row r="25" spans="2:21" x14ac:dyDescent="0.25">
      <c r="C25" s="67">
        <v>2013</v>
      </c>
      <c r="D25" s="68">
        <f>VLOOKUP($C$25,'Resíduos II'!$B$11:$P$54,2,FALSE)</f>
        <v>7628</v>
      </c>
      <c r="E25" s="68" t="str">
        <f>VLOOKUP($C$25,'Resíduos II'!$B$11:$P$54,3,FALSE)</f>
        <v>-</v>
      </c>
      <c r="F25" s="68" t="str">
        <f>VLOOKUP($C$25,'Resíduos II'!$B$11:$P$54,4,FALSE)</f>
        <v>-</v>
      </c>
      <c r="G25" s="68" t="str">
        <f>VLOOKUP($C$25,'Resíduos II'!$B$11:$P$54,5,FALSE)</f>
        <v>-</v>
      </c>
      <c r="H25" s="68" t="str">
        <f>VLOOKUP($C$25,'Resíduos II'!$B$11:$P$54,6,FALSE)</f>
        <v>-</v>
      </c>
      <c r="I25" s="68" t="str">
        <f>VLOOKUP($C$25,'Resíduos II'!$B$11:$P$54,7,FALSE)</f>
        <v>-</v>
      </c>
      <c r="J25" s="68" t="str">
        <f>VLOOKUP($C$25,'Resíduos II'!$B$11:$P$54,8,FALSE)</f>
        <v>-</v>
      </c>
      <c r="K25" s="68" t="str">
        <f>VLOOKUP($C$25,'Resíduos II'!$B$11:$P$54,9,FALSE)</f>
        <v>-</v>
      </c>
      <c r="L25" s="68" t="str">
        <f>VLOOKUP($C$25,'Resíduos II'!$B$11:$P$54,10,FALSE)</f>
        <v>-</v>
      </c>
      <c r="M25" s="68" t="str">
        <f>VLOOKUP($C$25,'Resíduos II'!$B$11:$P$54,11,FALSE)</f>
        <v>-</v>
      </c>
      <c r="N25" s="68" t="str">
        <f>VLOOKUP($C$25,'Resíduos II'!$B$11:$P$54,12,FALSE)</f>
        <v>-</v>
      </c>
      <c r="O25" s="68" t="str">
        <f>VLOOKUP($C$25,'Resíduos II'!$B$11:$P$54,13,FALSE)</f>
        <v>-</v>
      </c>
    </row>
    <row r="26" spans="2:21" x14ac:dyDescent="0.25">
      <c r="C26" s="45"/>
      <c r="D26" s="45"/>
      <c r="E26" s="45"/>
      <c r="F26" s="45"/>
      <c r="G26" s="45"/>
      <c r="H26" s="45"/>
      <c r="I26" s="92"/>
      <c r="J26" s="92"/>
      <c r="K26" s="92"/>
      <c r="L26" s="92"/>
      <c r="M26" s="92"/>
      <c r="N26" s="92"/>
      <c r="O26" s="92"/>
    </row>
    <row r="27" spans="2:21" ht="59.25" customHeight="1" x14ac:dyDescent="0.25">
      <c r="B27" s="36"/>
      <c r="C27" s="180" t="s">
        <v>242</v>
      </c>
      <c r="D27" s="181"/>
      <c r="E27" s="92"/>
      <c r="F27" s="92"/>
      <c r="G27" s="92"/>
      <c r="H27" s="45"/>
      <c r="I27" s="92"/>
      <c r="J27" s="92"/>
      <c r="K27" s="92"/>
      <c r="L27" s="92"/>
      <c r="M27" s="92"/>
      <c r="N27" s="92"/>
      <c r="O27" s="92"/>
      <c r="P27" s="36"/>
    </row>
    <row r="28" spans="2:21" x14ac:dyDescent="0.25">
      <c r="B28" s="36"/>
      <c r="C28" s="124" t="s">
        <v>86</v>
      </c>
      <c r="D28" s="122" t="s">
        <v>122</v>
      </c>
      <c r="E28" s="45"/>
      <c r="F28" s="92"/>
      <c r="G28" s="92"/>
      <c r="H28" s="45"/>
      <c r="I28" s="92"/>
      <c r="J28" s="92"/>
      <c r="K28" s="92"/>
      <c r="L28" s="92"/>
      <c r="M28" s="92"/>
      <c r="N28" s="92"/>
      <c r="O28" s="92"/>
      <c r="P28" s="36"/>
    </row>
    <row r="29" spans="2:21" ht="71.25" x14ac:dyDescent="0.25">
      <c r="B29" s="36"/>
      <c r="C29" s="124" t="s">
        <v>4</v>
      </c>
      <c r="D29" s="81" t="s">
        <v>241</v>
      </c>
      <c r="E29" s="45"/>
      <c r="F29" s="92"/>
      <c r="G29" s="92"/>
      <c r="H29" s="45"/>
      <c r="I29" s="45"/>
      <c r="J29" s="45"/>
      <c r="K29" s="45"/>
      <c r="L29" s="92"/>
      <c r="M29" s="92"/>
      <c r="N29" s="92"/>
      <c r="O29" s="92"/>
      <c r="P29" s="36"/>
    </row>
    <row r="30" spans="2:21" x14ac:dyDescent="0.25">
      <c r="B30" s="36"/>
      <c r="C30" s="84">
        <v>2016</v>
      </c>
      <c r="D30" s="82" t="str">
        <f>VLOOKUP($C$30,'Resíduos II'!$B$11:$P$54,14,FALSE)</f>
        <v>-</v>
      </c>
      <c r="E30" s="92"/>
      <c r="F30" s="92"/>
      <c r="G30" s="92"/>
      <c r="H30" s="92"/>
      <c r="I30" s="45"/>
      <c r="J30" s="45"/>
      <c r="K30" s="45"/>
      <c r="L30" s="92"/>
      <c r="M30" s="92"/>
      <c r="N30" s="92"/>
      <c r="O30" s="92"/>
      <c r="P30" s="36"/>
      <c r="Q30" s="36"/>
      <c r="R30" s="36"/>
    </row>
    <row r="31" spans="2:21" x14ac:dyDescent="0.25">
      <c r="B31" s="36"/>
      <c r="C31" s="92"/>
      <c r="D31" s="92"/>
      <c r="E31" s="92"/>
      <c r="F31" s="92"/>
      <c r="G31" s="92"/>
      <c r="H31" s="45"/>
      <c r="I31" s="45"/>
      <c r="J31" s="45"/>
      <c r="K31" s="45"/>
      <c r="L31" s="45"/>
      <c r="M31" s="45"/>
      <c r="N31" s="45"/>
      <c r="O31" s="45"/>
    </row>
    <row r="32" spans="2:21" ht="29.25" customHeight="1" x14ac:dyDescent="0.25">
      <c r="C32" s="147" t="s">
        <v>243</v>
      </c>
      <c r="D32" s="147"/>
      <c r="E32" s="147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3:15" x14ac:dyDescent="0.25">
      <c r="C33" s="104" t="s">
        <v>86</v>
      </c>
      <c r="D33" s="110" t="s">
        <v>130</v>
      </c>
      <c r="E33" s="110" t="s">
        <v>230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3:15" ht="85.5" x14ac:dyDescent="0.25">
      <c r="C34" s="104" t="s">
        <v>4</v>
      </c>
      <c r="D34" s="51" t="s">
        <v>141</v>
      </c>
      <c r="E34" s="81" t="s">
        <v>240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3:15" x14ac:dyDescent="0.25">
      <c r="C35" s="67">
        <v>2016</v>
      </c>
      <c r="D35" s="68" t="str">
        <f>VLOOKUP($C$35,'Resíduos II'!$B$11:$P$54,15,FALSE)</f>
        <v>-</v>
      </c>
      <c r="E35" s="68" t="str">
        <f>VLOOKUP($C$35,'Resíduos II'!B11:Q54,16,FALSE)</f>
        <v>-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3:15" x14ac:dyDescent="0.25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3:15" x14ac:dyDescent="0.25">
      <c r="C37" s="35" t="s">
        <v>5</v>
      </c>
      <c r="D37" s="36" t="s">
        <v>77</v>
      </c>
      <c r="E37" s="36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3:15" x14ac:dyDescent="0.25">
      <c r="C38" s="34" t="s">
        <v>78</v>
      </c>
      <c r="D38" s="36" t="s">
        <v>79</v>
      </c>
      <c r="E38" s="36"/>
    </row>
  </sheetData>
  <protectedRanges>
    <protectedRange sqref="P24" name="Intervalo2_1_1"/>
    <protectedRange sqref="C19:C21" name="Intervalo1_1_1"/>
    <protectedRange sqref="C30" name="Intervalo2"/>
    <protectedRange sqref="C35" name="Intervalo2_3"/>
  </protectedRanges>
  <mergeCells count="9">
    <mergeCell ref="C2:Q2"/>
    <mergeCell ref="C5:L7"/>
    <mergeCell ref="C4:L4"/>
    <mergeCell ref="C27:D27"/>
    <mergeCell ref="C32:E32"/>
    <mergeCell ref="C16:L16"/>
    <mergeCell ref="C11:N11"/>
    <mergeCell ref="C8:K9"/>
    <mergeCell ref="C22:O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"/>
  <sheetViews>
    <sheetView showGridLines="0" zoomScale="80" zoomScaleNormal="80" workbookViewId="0">
      <selection activeCell="I14" sqref="I14"/>
    </sheetView>
  </sheetViews>
  <sheetFormatPr defaultRowHeight="15" x14ac:dyDescent="0.25"/>
  <cols>
    <col min="1" max="1" width="14.28515625" customWidth="1"/>
    <col min="3" max="3" width="10.140625" customWidth="1"/>
    <col min="4" max="4" width="12.28515625" customWidth="1"/>
    <col min="5" max="5" width="22" customWidth="1"/>
    <col min="6" max="6" width="13.140625" customWidth="1"/>
    <col min="7" max="7" width="14.85546875" customWidth="1"/>
    <col min="8" max="10" width="20.140625" customWidth="1"/>
    <col min="11" max="11" width="11.85546875" customWidth="1"/>
    <col min="12" max="12" width="10.85546875" customWidth="1"/>
    <col min="13" max="13" width="11.28515625" customWidth="1"/>
    <col min="14" max="14" width="14.140625" customWidth="1"/>
  </cols>
  <sheetData>
    <row r="2" spans="2:17" ht="21" x14ac:dyDescent="0.25">
      <c r="B2" s="139" t="s">
        <v>266</v>
      </c>
      <c r="C2" s="139"/>
      <c r="D2" s="139"/>
      <c r="E2" s="139"/>
      <c r="F2" s="139"/>
      <c r="G2" s="139"/>
      <c r="H2" s="139"/>
      <c r="I2" s="139"/>
      <c r="J2" s="139"/>
      <c r="K2" s="139"/>
      <c r="L2" s="97"/>
      <c r="M2" s="97"/>
      <c r="N2" s="97"/>
      <c r="O2" s="97"/>
      <c r="P2" s="97"/>
      <c r="Q2" s="97"/>
    </row>
    <row r="3" spans="2:17" ht="2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2:17" x14ac:dyDescent="0.25">
      <c r="B4" s="179" t="s">
        <v>132</v>
      </c>
      <c r="C4" s="179"/>
      <c r="D4" s="179"/>
      <c r="E4" s="179"/>
      <c r="F4" s="179"/>
      <c r="G4" s="179"/>
      <c r="H4" s="179"/>
      <c r="I4" s="179"/>
      <c r="J4" s="179"/>
      <c r="K4" s="179"/>
    </row>
    <row r="5" spans="2:17" x14ac:dyDescent="0.25">
      <c r="B5" s="178" t="s">
        <v>289</v>
      </c>
      <c r="C5" s="178"/>
      <c r="D5" s="178"/>
      <c r="E5" s="178"/>
      <c r="F5" s="178"/>
      <c r="G5" s="178"/>
      <c r="H5" s="178"/>
      <c r="I5" s="178"/>
      <c r="J5" s="178"/>
      <c r="K5" s="178"/>
    </row>
    <row r="6" spans="2:17" ht="3.75" customHeight="1" x14ac:dyDescent="0.25">
      <c r="B6" s="178"/>
      <c r="C6" s="178"/>
      <c r="D6" s="178"/>
      <c r="E6" s="178"/>
      <c r="F6" s="178"/>
      <c r="G6" s="178"/>
      <c r="H6" s="178"/>
      <c r="I6" s="178"/>
      <c r="J6" s="178"/>
      <c r="K6" s="178"/>
    </row>
    <row r="7" spans="2:17" ht="15" customHeight="1" x14ac:dyDescent="0.25">
      <c r="B7" s="178"/>
      <c r="C7" s="178"/>
      <c r="D7" s="178"/>
      <c r="E7" s="178"/>
      <c r="F7" s="178"/>
      <c r="G7" s="178"/>
      <c r="H7" s="178"/>
      <c r="I7" s="178"/>
      <c r="J7" s="178"/>
      <c r="K7" s="178"/>
    </row>
    <row r="8" spans="2:17" ht="20.25" x14ac:dyDescent="0.25">
      <c r="B8" s="182" t="s">
        <v>8</v>
      </c>
      <c r="C8" s="182"/>
      <c r="D8" s="182"/>
      <c r="E8" s="182"/>
      <c r="F8" s="182"/>
      <c r="G8" s="182"/>
      <c r="H8" s="182"/>
      <c r="I8" s="182"/>
      <c r="J8" s="183"/>
      <c r="K8" s="87"/>
    </row>
    <row r="9" spans="2:17" x14ac:dyDescent="0.25">
      <c r="B9" s="182"/>
      <c r="C9" s="182"/>
      <c r="D9" s="182"/>
      <c r="E9" s="182"/>
      <c r="F9" s="182"/>
      <c r="G9" s="182"/>
      <c r="H9" s="182"/>
      <c r="I9" s="182"/>
      <c r="J9" s="183"/>
      <c r="K9" s="88"/>
    </row>
    <row r="10" spans="2:17" ht="15" customHeight="1" x14ac:dyDescent="0.25"/>
    <row r="11" spans="2:17" x14ac:dyDescent="0.25"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2:17" x14ac:dyDescent="0.25">
      <c r="B12" s="184" t="s">
        <v>85</v>
      </c>
      <c r="C12" s="185"/>
      <c r="D12" s="185"/>
      <c r="E12" s="185"/>
      <c r="F12" s="185"/>
      <c r="G12" s="185"/>
      <c r="H12" s="186"/>
      <c r="I12" s="120"/>
      <c r="J12" s="120"/>
      <c r="K12" s="36"/>
      <c r="L12" s="36"/>
      <c r="M12" s="36"/>
      <c r="N12" s="36"/>
      <c r="O12" s="36"/>
    </row>
    <row r="13" spans="2:17" x14ac:dyDescent="0.25">
      <c r="B13" s="104" t="s">
        <v>86</v>
      </c>
      <c r="C13" s="66" t="s">
        <v>5</v>
      </c>
      <c r="D13" s="66" t="s">
        <v>5</v>
      </c>
      <c r="E13" s="66" t="s">
        <v>87</v>
      </c>
      <c r="F13" s="66" t="s">
        <v>88</v>
      </c>
      <c r="G13" s="66" t="s">
        <v>89</v>
      </c>
      <c r="H13" s="66" t="s">
        <v>88</v>
      </c>
      <c r="I13" s="120"/>
      <c r="J13" s="120"/>
      <c r="K13" s="36"/>
      <c r="L13" s="36"/>
      <c r="M13" s="36"/>
      <c r="N13" s="36"/>
      <c r="O13" s="36"/>
    </row>
    <row r="14" spans="2:17" ht="135" customHeight="1" x14ac:dyDescent="0.25">
      <c r="B14" s="104" t="s">
        <v>4</v>
      </c>
      <c r="C14" s="47" t="s">
        <v>90</v>
      </c>
      <c r="D14" s="47" t="s">
        <v>91</v>
      </c>
      <c r="E14" s="47" t="s">
        <v>92</v>
      </c>
      <c r="F14" s="47" t="s">
        <v>93</v>
      </c>
      <c r="G14" s="47" t="s">
        <v>94</v>
      </c>
      <c r="H14" s="47" t="s">
        <v>95</v>
      </c>
      <c r="I14" s="120"/>
      <c r="J14" s="120"/>
      <c r="K14" s="36"/>
      <c r="L14" s="36"/>
      <c r="M14" s="36"/>
      <c r="N14" s="36"/>
      <c r="O14" s="36"/>
    </row>
    <row r="15" spans="2:17" x14ac:dyDescent="0.25">
      <c r="B15" s="67">
        <v>2017</v>
      </c>
      <c r="C15" s="68" t="str">
        <f>VLOOKUP($B$15,'Implantação PMSB I'!$B$11:$H$32,2,FALSE)</f>
        <v>-</v>
      </c>
      <c r="D15" s="68" t="str">
        <f>VLOOKUP($B$15,'Implantação PMSB I'!$B$11:$H$32,3,FALSE)</f>
        <v>-</v>
      </c>
      <c r="E15" s="68">
        <f>VLOOKUP($B$15,'Implantação PMSB I'!$B$11:$H$32,4,FALSE)</f>
        <v>2.06</v>
      </c>
      <c r="F15" s="68" t="str">
        <f>VLOOKUP($B$15,'Implantação PMSB I'!$B$11:$H$32,5,FALSE)</f>
        <v>-</v>
      </c>
      <c r="G15" s="68">
        <f>VLOOKUP($B$15,'Implantação PMSB I'!$B$11:$H$32,6,FALSE)</f>
        <v>39.9</v>
      </c>
      <c r="H15" s="68" t="str">
        <f>VLOOKUP($B$15,'Implantação PMSB I'!$B$11:$H$32,7,FALSE)</f>
        <v>-</v>
      </c>
      <c r="K15" s="36"/>
      <c r="L15" s="36"/>
      <c r="M15" s="36"/>
      <c r="N15" s="36"/>
      <c r="O15" s="36"/>
    </row>
    <row r="16" spans="2:17" x14ac:dyDescent="0.25">
      <c r="H16" s="36"/>
      <c r="I16" s="36"/>
      <c r="K16" s="36"/>
      <c r="L16" s="36"/>
      <c r="M16" s="36"/>
      <c r="N16" s="36"/>
      <c r="O16" s="36"/>
    </row>
    <row r="17" spans="2:14" ht="15" customHeight="1" x14ac:dyDescent="0.25">
      <c r="B17" s="35" t="s">
        <v>5</v>
      </c>
      <c r="C17" s="36" t="s">
        <v>77</v>
      </c>
      <c r="D17" s="36"/>
      <c r="H17" s="36"/>
      <c r="I17" s="36"/>
      <c r="J17" s="36"/>
      <c r="K17" s="36"/>
      <c r="L17" s="36"/>
    </row>
    <row r="18" spans="2:14" x14ac:dyDescent="0.25">
      <c r="B18" s="34" t="s">
        <v>78</v>
      </c>
      <c r="C18" s="36" t="s">
        <v>79</v>
      </c>
      <c r="D18" s="36"/>
      <c r="H18" s="36"/>
      <c r="I18" s="36"/>
      <c r="J18" s="36"/>
      <c r="K18" s="36"/>
      <c r="L18" s="36"/>
    </row>
    <row r="19" spans="2:14" x14ac:dyDescent="0.25">
      <c r="H19" s="36"/>
      <c r="I19" s="36"/>
      <c r="J19" s="36"/>
      <c r="K19" s="36"/>
      <c r="L19" s="36"/>
    </row>
    <row r="20" spans="2:14" x14ac:dyDescent="0.25">
      <c r="H20" s="36"/>
      <c r="I20" s="36"/>
      <c r="J20" s="36"/>
      <c r="K20" s="36"/>
      <c r="L20" s="36"/>
    </row>
    <row r="21" spans="2:14" x14ac:dyDescent="0.25">
      <c r="H21" s="36"/>
      <c r="I21" s="36"/>
      <c r="J21" s="36"/>
      <c r="K21" s="36"/>
      <c r="L21" s="36"/>
      <c r="M21" s="36"/>
      <c r="N21" s="36"/>
    </row>
  </sheetData>
  <protectedRanges>
    <protectedRange sqref="C20 L15" name="Intervalo2"/>
    <protectedRange sqref="B15" name="Intervalo1"/>
  </protectedRanges>
  <mergeCells count="5">
    <mergeCell ref="B12:H12"/>
    <mergeCell ref="B4:K4"/>
    <mergeCell ref="B5:K7"/>
    <mergeCell ref="B8:J9"/>
    <mergeCell ref="B2:K2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"/>
  <sheetViews>
    <sheetView showGridLines="0" topLeftCell="A4" zoomScale="80" zoomScaleNormal="80" workbookViewId="0">
      <selection activeCell="J14" sqref="J14"/>
    </sheetView>
  </sheetViews>
  <sheetFormatPr defaultRowHeight="15" x14ac:dyDescent="0.25"/>
  <cols>
    <col min="1" max="1" width="14.28515625" customWidth="1"/>
    <col min="3" max="3" width="10.140625" customWidth="1"/>
    <col min="4" max="4" width="15" customWidth="1"/>
    <col min="5" max="5" width="22" customWidth="1"/>
    <col min="6" max="6" width="13.140625" customWidth="1"/>
    <col min="7" max="7" width="14.85546875" customWidth="1"/>
    <col min="8" max="10" width="20.140625" customWidth="1"/>
    <col min="11" max="11" width="11.85546875" customWidth="1"/>
    <col min="12" max="12" width="10.85546875" customWidth="1"/>
    <col min="13" max="13" width="11.28515625" customWidth="1"/>
    <col min="14" max="14" width="14.140625" customWidth="1"/>
  </cols>
  <sheetData>
    <row r="2" spans="2:17" ht="21" x14ac:dyDescent="0.25">
      <c r="B2" s="139" t="s">
        <v>267</v>
      </c>
      <c r="C2" s="139"/>
      <c r="D2" s="139"/>
      <c r="E2" s="139"/>
      <c r="F2" s="139"/>
      <c r="G2" s="139"/>
      <c r="H2" s="139"/>
      <c r="I2" s="139"/>
      <c r="J2" s="139"/>
      <c r="K2" s="139"/>
      <c r="L2" s="97"/>
      <c r="M2" s="97"/>
      <c r="N2" s="97"/>
      <c r="O2" s="97"/>
      <c r="P2" s="97"/>
      <c r="Q2" s="97"/>
    </row>
    <row r="3" spans="2:17" ht="2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2:17" x14ac:dyDescent="0.25">
      <c r="B4" s="179" t="s">
        <v>132</v>
      </c>
      <c r="C4" s="179"/>
      <c r="D4" s="179"/>
      <c r="E4" s="179"/>
      <c r="F4" s="179"/>
      <c r="G4" s="179"/>
      <c r="H4" s="179"/>
      <c r="I4" s="179"/>
      <c r="J4" s="179"/>
      <c r="K4" s="179"/>
    </row>
    <row r="5" spans="2:17" x14ac:dyDescent="0.25">
      <c r="B5" s="178" t="s">
        <v>290</v>
      </c>
      <c r="C5" s="178"/>
      <c r="D5" s="178"/>
      <c r="E5" s="178"/>
      <c r="F5" s="178"/>
      <c r="G5" s="178"/>
      <c r="H5" s="178"/>
      <c r="I5" s="178"/>
      <c r="J5" s="178"/>
      <c r="K5" s="178"/>
    </row>
    <row r="6" spans="2:17" ht="15" customHeight="1" x14ac:dyDescent="0.25">
      <c r="B6" s="178"/>
      <c r="C6" s="178"/>
      <c r="D6" s="178"/>
      <c r="E6" s="178"/>
      <c r="F6" s="178"/>
      <c r="G6" s="178"/>
      <c r="H6" s="178"/>
      <c r="I6" s="178"/>
      <c r="J6" s="178"/>
      <c r="K6" s="178"/>
    </row>
    <row r="7" spans="2:17" ht="15" hidden="1" customHeight="1" x14ac:dyDescent="0.25">
      <c r="B7" s="178"/>
      <c r="C7" s="178"/>
      <c r="D7" s="178"/>
      <c r="E7" s="178"/>
      <c r="F7" s="178"/>
      <c r="G7" s="178"/>
      <c r="H7" s="178"/>
      <c r="I7" s="178"/>
      <c r="J7" s="178"/>
      <c r="K7" s="178"/>
    </row>
    <row r="8" spans="2:17" ht="20.25" x14ac:dyDescent="0.25">
      <c r="B8" s="182" t="s">
        <v>8</v>
      </c>
      <c r="C8" s="182"/>
      <c r="D8" s="182"/>
      <c r="E8" s="182"/>
      <c r="F8" s="182"/>
      <c r="G8" s="182"/>
      <c r="H8" s="182"/>
      <c r="I8" s="182"/>
      <c r="J8" s="183"/>
      <c r="K8" s="87"/>
    </row>
    <row r="9" spans="2:17" x14ac:dyDescent="0.25">
      <c r="B9" s="182"/>
      <c r="C9" s="182"/>
      <c r="D9" s="182"/>
      <c r="E9" s="182"/>
      <c r="F9" s="182"/>
      <c r="G9" s="182"/>
      <c r="H9" s="182"/>
      <c r="I9" s="182"/>
      <c r="J9" s="183"/>
      <c r="K9" s="88"/>
    </row>
    <row r="10" spans="2:17" ht="15" customHeight="1" x14ac:dyDescent="0.25"/>
    <row r="11" spans="2:17" x14ac:dyDescent="0.25"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2:17" x14ac:dyDescent="0.25">
      <c r="B12" s="184" t="s">
        <v>96</v>
      </c>
      <c r="C12" s="185"/>
      <c r="D12" s="185"/>
      <c r="E12" s="185"/>
      <c r="F12" s="185"/>
      <c r="G12" s="185"/>
      <c r="H12" s="186"/>
      <c r="K12" s="36"/>
      <c r="L12" s="36"/>
      <c r="M12" s="36"/>
      <c r="N12" s="36"/>
      <c r="O12" s="36"/>
    </row>
    <row r="13" spans="2:17" x14ac:dyDescent="0.25">
      <c r="B13" s="104" t="s">
        <v>86</v>
      </c>
      <c r="C13" s="66" t="s">
        <v>97</v>
      </c>
      <c r="D13" s="66" t="s">
        <v>98</v>
      </c>
      <c r="E13" s="66" t="s">
        <v>87</v>
      </c>
      <c r="F13" s="66" t="s">
        <v>88</v>
      </c>
      <c r="G13" s="66" t="s">
        <v>89</v>
      </c>
      <c r="H13" s="66" t="s">
        <v>88</v>
      </c>
      <c r="I13" s="120"/>
      <c r="K13" s="36"/>
      <c r="L13" s="36"/>
      <c r="M13" s="36"/>
      <c r="N13" s="36"/>
      <c r="O13" s="36"/>
    </row>
    <row r="14" spans="2:17" ht="143.25" customHeight="1" x14ac:dyDescent="0.25">
      <c r="B14" s="104" t="s">
        <v>4</v>
      </c>
      <c r="C14" s="47" t="s">
        <v>99</v>
      </c>
      <c r="D14" s="47" t="s">
        <v>100</v>
      </c>
      <c r="E14" s="47" t="s">
        <v>92</v>
      </c>
      <c r="F14" s="47" t="s">
        <v>93</v>
      </c>
      <c r="G14" s="47" t="s">
        <v>94</v>
      </c>
      <c r="H14" s="47" t="s">
        <v>95</v>
      </c>
      <c r="K14" s="36"/>
      <c r="L14" s="36"/>
      <c r="M14" s="36"/>
      <c r="N14" s="36"/>
      <c r="O14" s="36"/>
    </row>
    <row r="15" spans="2:17" x14ac:dyDescent="0.25">
      <c r="B15" s="67">
        <v>2017</v>
      </c>
      <c r="C15" s="68">
        <f>VLOOKUP($B$15,'Sustentabilidade I '!$B$11:$H$32,2,FALSE)</f>
        <v>252.29</v>
      </c>
      <c r="D15" s="68" t="str">
        <f>VLOOKUP($B$15,'Sustentabilidade I '!$B$11:$H$32,3,FALSE)</f>
        <v>-</v>
      </c>
      <c r="E15" s="68">
        <f>VLOOKUP($B$15,'Sustentabilidade I '!$B$11:$H$32,4,FALSE)</f>
        <v>2.06</v>
      </c>
      <c r="F15" s="68" t="str">
        <f>VLOOKUP($B$15,'Sustentabilidade I '!$B$11:$H$32,5,FALSE)</f>
        <v>-</v>
      </c>
      <c r="G15" s="68">
        <f>VLOOKUP($B$15,'Sustentabilidade I '!$B$11:$H$32,6,FALSE)</f>
        <v>39.9</v>
      </c>
      <c r="H15" s="68" t="str">
        <f>VLOOKUP($B$15,'Sustentabilidade I '!$B$11:$H$32,7,FALSE)</f>
        <v>-</v>
      </c>
      <c r="K15" s="36"/>
      <c r="L15" s="36"/>
      <c r="M15" s="36"/>
      <c r="N15" s="36"/>
      <c r="O15" s="36"/>
    </row>
    <row r="16" spans="2:17" x14ac:dyDescent="0.25">
      <c r="G16" s="36"/>
      <c r="H16" s="36"/>
      <c r="K16" s="36"/>
      <c r="L16" s="36"/>
      <c r="M16" s="36"/>
      <c r="N16" s="36"/>
      <c r="O16" s="36"/>
    </row>
    <row r="17" spans="2:14" ht="15" customHeight="1" x14ac:dyDescent="0.25">
      <c r="B17" s="35" t="s">
        <v>5</v>
      </c>
      <c r="C17" s="36" t="s">
        <v>77</v>
      </c>
      <c r="D17" s="36"/>
      <c r="G17" s="36"/>
      <c r="H17" s="36"/>
      <c r="J17" s="36"/>
      <c r="K17" s="36"/>
      <c r="L17" s="36"/>
    </row>
    <row r="18" spans="2:14" x14ac:dyDescent="0.25">
      <c r="B18" s="34" t="s">
        <v>78</v>
      </c>
      <c r="C18" s="36" t="s">
        <v>79</v>
      </c>
      <c r="D18" s="36"/>
      <c r="G18" s="36"/>
      <c r="H18" s="36"/>
      <c r="J18" s="36"/>
      <c r="K18" s="36"/>
      <c r="L18" s="36"/>
    </row>
    <row r="19" spans="2:14" x14ac:dyDescent="0.25">
      <c r="H19" s="36"/>
      <c r="I19" s="36"/>
      <c r="J19" s="36"/>
      <c r="K19" s="36"/>
      <c r="L19" s="36"/>
    </row>
    <row r="20" spans="2:14" x14ac:dyDescent="0.25">
      <c r="H20" s="36"/>
      <c r="I20" s="36"/>
      <c r="J20" s="36"/>
      <c r="K20" s="36"/>
      <c r="L20" s="36"/>
    </row>
    <row r="21" spans="2:14" x14ac:dyDescent="0.25">
      <c r="H21" s="36"/>
      <c r="I21" s="36"/>
      <c r="J21" s="36"/>
      <c r="K21" s="36"/>
      <c r="L21" s="36"/>
      <c r="M21" s="36"/>
      <c r="N21" s="36"/>
    </row>
  </sheetData>
  <protectedRanges>
    <protectedRange sqref="C20 L15" name="Intervalo2"/>
    <protectedRange sqref="B15" name="Intervalo1"/>
  </protectedRanges>
  <mergeCells count="5">
    <mergeCell ref="B12:H12"/>
    <mergeCell ref="B4:K4"/>
    <mergeCell ref="B5:K7"/>
    <mergeCell ref="B8:J9"/>
    <mergeCell ref="B2:K2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"/>
  <sheetViews>
    <sheetView showGridLines="0" zoomScale="70" zoomScaleNormal="70" workbookViewId="0">
      <selection activeCell="E15" sqref="E15"/>
    </sheetView>
  </sheetViews>
  <sheetFormatPr defaultRowHeight="15" x14ac:dyDescent="0.25"/>
  <cols>
    <col min="1" max="1" width="14.28515625" customWidth="1"/>
    <col min="2" max="2" width="8.5703125" customWidth="1"/>
    <col min="3" max="3" width="24.85546875" customWidth="1"/>
    <col min="4" max="4" width="27.85546875" customWidth="1"/>
    <col min="5" max="5" width="22" customWidth="1"/>
    <col min="6" max="6" width="13.140625" customWidth="1"/>
    <col min="7" max="7" width="14.85546875" customWidth="1"/>
    <col min="8" max="10" width="20.140625" customWidth="1"/>
    <col min="11" max="11" width="11.85546875" customWidth="1"/>
    <col min="12" max="12" width="10.85546875" customWidth="1"/>
    <col min="13" max="13" width="11.28515625" customWidth="1"/>
    <col min="14" max="14" width="14.140625" customWidth="1"/>
  </cols>
  <sheetData>
    <row r="2" spans="2:17" ht="21" x14ac:dyDescent="0.25">
      <c r="B2" s="139" t="s">
        <v>268</v>
      </c>
      <c r="C2" s="139"/>
      <c r="D2" s="139"/>
      <c r="E2" s="139"/>
      <c r="F2" s="139"/>
      <c r="G2" s="139"/>
      <c r="H2" s="139"/>
      <c r="I2" s="139"/>
      <c r="J2" s="139"/>
      <c r="K2" s="97"/>
      <c r="L2" s="97"/>
      <c r="M2" s="97"/>
      <c r="N2" s="97"/>
      <c r="O2" s="97"/>
      <c r="P2" s="97"/>
      <c r="Q2" s="97"/>
    </row>
    <row r="3" spans="2:17" ht="2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2:17" x14ac:dyDescent="0.25">
      <c r="B4" s="179" t="s">
        <v>132</v>
      </c>
      <c r="C4" s="179"/>
      <c r="D4" s="179"/>
      <c r="E4" s="179"/>
      <c r="F4" s="179"/>
      <c r="G4" s="179"/>
      <c r="H4" s="179"/>
      <c r="I4" s="179"/>
      <c r="J4" s="179"/>
      <c r="K4" s="179"/>
    </row>
    <row r="5" spans="2:17" x14ac:dyDescent="0.25">
      <c r="B5" s="178" t="s">
        <v>291</v>
      </c>
      <c r="C5" s="178"/>
      <c r="D5" s="178"/>
      <c r="E5" s="178"/>
      <c r="F5" s="178"/>
      <c r="G5" s="178"/>
      <c r="H5" s="178"/>
      <c r="I5" s="178"/>
      <c r="J5" s="178"/>
      <c r="K5" s="178"/>
    </row>
    <row r="6" spans="2:17" ht="15" customHeight="1" x14ac:dyDescent="0.25">
      <c r="B6" s="178"/>
      <c r="C6" s="178"/>
      <c r="D6" s="178"/>
      <c r="E6" s="178"/>
      <c r="F6" s="178"/>
      <c r="G6" s="178"/>
      <c r="H6" s="178"/>
      <c r="I6" s="178"/>
      <c r="J6" s="178"/>
      <c r="K6" s="178"/>
    </row>
    <row r="7" spans="2:17" ht="15" customHeight="1" x14ac:dyDescent="0.25">
      <c r="B7" s="178"/>
      <c r="C7" s="178"/>
      <c r="D7" s="178"/>
      <c r="E7" s="178"/>
      <c r="F7" s="178"/>
      <c r="G7" s="178"/>
      <c r="H7" s="178"/>
      <c r="I7" s="178"/>
      <c r="J7" s="178"/>
      <c r="K7" s="178"/>
    </row>
    <row r="8" spans="2:17" ht="20.25" x14ac:dyDescent="0.25">
      <c r="B8" s="182" t="s">
        <v>8</v>
      </c>
      <c r="C8" s="182"/>
      <c r="D8" s="182"/>
      <c r="E8" s="182"/>
      <c r="F8" s="182"/>
      <c r="G8" s="182"/>
      <c r="H8" s="182"/>
      <c r="I8" s="182"/>
      <c r="J8" s="183"/>
      <c r="K8" s="87"/>
    </row>
    <row r="9" spans="2:17" x14ac:dyDescent="0.25">
      <c r="B9" s="182"/>
      <c r="C9" s="182"/>
      <c r="D9" s="182"/>
      <c r="E9" s="182"/>
      <c r="F9" s="182"/>
      <c r="G9" s="182"/>
      <c r="H9" s="182"/>
      <c r="I9" s="182"/>
      <c r="J9" s="183"/>
      <c r="K9" s="88"/>
    </row>
    <row r="10" spans="2:17" ht="15" customHeight="1" x14ac:dyDescent="0.25"/>
    <row r="11" spans="2:17" x14ac:dyDescent="0.25"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2:17" x14ac:dyDescent="0.25">
      <c r="B12" s="146" t="s">
        <v>101</v>
      </c>
      <c r="C12" s="14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2:17" x14ac:dyDescent="0.25">
      <c r="B13" s="104" t="s">
        <v>86</v>
      </c>
      <c r="C13" s="125" t="s">
        <v>5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2:17" ht="135" customHeight="1" x14ac:dyDescent="0.25">
      <c r="B14" s="104" t="s">
        <v>4</v>
      </c>
      <c r="C14" s="47" t="s">
        <v>269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2:17" x14ac:dyDescent="0.25">
      <c r="B15" s="67">
        <v>2017</v>
      </c>
      <c r="C15" s="68" t="str">
        <f>VLOOKUP(B15,'Revisão PMSB I'!B11:C32,2,FALSE)</f>
        <v>-</v>
      </c>
      <c r="E15" s="36"/>
      <c r="F15" s="36"/>
      <c r="G15" s="36"/>
      <c r="H15" s="36"/>
      <c r="I15" s="36"/>
      <c r="K15" s="36"/>
      <c r="L15" s="36"/>
      <c r="M15" s="36"/>
      <c r="N15" s="36"/>
      <c r="O15" s="36"/>
    </row>
    <row r="16" spans="2:17" x14ac:dyDescent="0.25">
      <c r="H16" s="36"/>
      <c r="I16" s="36"/>
      <c r="K16" s="36"/>
      <c r="L16" s="36"/>
      <c r="M16" s="36"/>
      <c r="N16" s="36"/>
      <c r="O16" s="36"/>
    </row>
    <row r="17" spans="2:14" ht="15" customHeight="1" x14ac:dyDescent="0.25">
      <c r="B17" s="35" t="s">
        <v>5</v>
      </c>
      <c r="C17" s="36" t="s">
        <v>77</v>
      </c>
      <c r="D17" s="36"/>
      <c r="H17" s="36"/>
      <c r="I17" s="36"/>
      <c r="J17" s="36"/>
      <c r="K17" s="36"/>
      <c r="L17" s="36"/>
    </row>
    <row r="18" spans="2:14" x14ac:dyDescent="0.25">
      <c r="B18" s="34" t="s">
        <v>78</v>
      </c>
      <c r="C18" s="36" t="s">
        <v>79</v>
      </c>
      <c r="D18" s="36"/>
      <c r="H18" s="36"/>
      <c r="I18" s="36"/>
      <c r="J18" s="36"/>
      <c r="K18" s="36"/>
      <c r="L18" s="36"/>
    </row>
    <row r="19" spans="2:14" x14ac:dyDescent="0.25">
      <c r="H19" s="36"/>
      <c r="I19" s="36"/>
      <c r="J19" s="36"/>
      <c r="K19" s="36"/>
      <c r="L19" s="36"/>
    </row>
    <row r="20" spans="2:14" x14ac:dyDescent="0.25">
      <c r="H20" s="36"/>
      <c r="I20" s="36"/>
      <c r="J20" s="36"/>
      <c r="K20" s="36"/>
      <c r="L20" s="36"/>
    </row>
    <row r="21" spans="2:14" x14ac:dyDescent="0.25">
      <c r="H21" s="36"/>
      <c r="I21" s="36"/>
      <c r="J21" s="36"/>
      <c r="K21" s="36"/>
      <c r="L21" s="36"/>
      <c r="M21" s="36"/>
      <c r="N21" s="36"/>
    </row>
  </sheetData>
  <protectedRanges>
    <protectedRange sqref="C20 L15" name="Intervalo2"/>
    <protectedRange sqref="B15" name="Intervalo1"/>
  </protectedRanges>
  <mergeCells count="5">
    <mergeCell ref="B12:C12"/>
    <mergeCell ref="B4:K4"/>
    <mergeCell ref="B5:K7"/>
    <mergeCell ref="B8:J9"/>
    <mergeCell ref="B2:J2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"/>
  <sheetViews>
    <sheetView showGridLines="0" zoomScale="80" zoomScaleNormal="80" workbookViewId="0">
      <selection activeCell="L13" sqref="L13"/>
    </sheetView>
  </sheetViews>
  <sheetFormatPr defaultRowHeight="15" x14ac:dyDescent="0.25"/>
  <cols>
    <col min="1" max="1" width="14.28515625" customWidth="1"/>
    <col min="3" max="3" width="10.140625" customWidth="1"/>
    <col min="4" max="4" width="12.28515625" customWidth="1"/>
    <col min="5" max="5" width="22" customWidth="1"/>
    <col min="6" max="6" width="13.140625" customWidth="1"/>
    <col min="7" max="7" width="14.85546875" customWidth="1"/>
    <col min="8" max="10" width="20.140625" customWidth="1"/>
    <col min="11" max="11" width="11.85546875" customWidth="1"/>
    <col min="12" max="12" width="10.85546875" customWidth="1"/>
    <col min="13" max="13" width="11.28515625" customWidth="1"/>
    <col min="14" max="14" width="14.140625" customWidth="1"/>
  </cols>
  <sheetData>
    <row r="2" spans="2:17" ht="21" x14ac:dyDescent="0.25">
      <c r="B2" s="139" t="s">
        <v>270</v>
      </c>
      <c r="C2" s="139"/>
      <c r="D2" s="139"/>
      <c r="E2" s="139"/>
      <c r="F2" s="139"/>
      <c r="G2" s="139"/>
      <c r="H2" s="139"/>
      <c r="I2" s="139"/>
      <c r="J2" s="139"/>
      <c r="K2" s="139"/>
      <c r="L2" s="97"/>
      <c r="M2" s="97"/>
      <c r="N2" s="97"/>
      <c r="O2" s="97"/>
      <c r="P2" s="97"/>
      <c r="Q2" s="97"/>
    </row>
    <row r="3" spans="2:17" ht="2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2:17" x14ac:dyDescent="0.25">
      <c r="B4" s="179" t="s">
        <v>132</v>
      </c>
      <c r="C4" s="179"/>
      <c r="D4" s="179"/>
      <c r="E4" s="179"/>
      <c r="F4" s="179"/>
      <c r="G4" s="179"/>
      <c r="H4" s="179"/>
      <c r="I4" s="179"/>
      <c r="J4" s="179"/>
      <c r="K4" s="179"/>
    </row>
    <row r="5" spans="2:17" x14ac:dyDescent="0.25">
      <c r="B5" s="178" t="s">
        <v>292</v>
      </c>
      <c r="C5" s="178"/>
      <c r="D5" s="178"/>
      <c r="E5" s="178"/>
      <c r="F5" s="178"/>
      <c r="G5" s="178"/>
      <c r="H5" s="178"/>
      <c r="I5" s="178"/>
      <c r="J5" s="178"/>
      <c r="K5" s="178"/>
    </row>
    <row r="6" spans="2:17" ht="15" customHeight="1" x14ac:dyDescent="0.25"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36"/>
    </row>
    <row r="7" spans="2:17" ht="15" customHeight="1" x14ac:dyDescent="0.25"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36"/>
    </row>
    <row r="8" spans="2:17" ht="20.25" x14ac:dyDescent="0.25">
      <c r="B8" s="182" t="s">
        <v>8</v>
      </c>
      <c r="C8" s="182"/>
      <c r="D8" s="182"/>
      <c r="E8" s="182"/>
      <c r="F8" s="182"/>
      <c r="G8" s="182"/>
      <c r="H8" s="182"/>
      <c r="I8" s="182"/>
      <c r="J8" s="183"/>
      <c r="K8" s="87"/>
    </row>
    <row r="9" spans="2:17" x14ac:dyDescent="0.25">
      <c r="B9" s="182"/>
      <c r="C9" s="182"/>
      <c r="D9" s="182"/>
      <c r="E9" s="182"/>
      <c r="F9" s="182"/>
      <c r="G9" s="182"/>
      <c r="H9" s="182"/>
      <c r="I9" s="182"/>
      <c r="J9" s="183"/>
      <c r="K9" s="88"/>
    </row>
    <row r="10" spans="2:17" ht="15" customHeight="1" x14ac:dyDescent="0.25"/>
    <row r="11" spans="2:17" x14ac:dyDescent="0.25">
      <c r="B11" s="146" t="s">
        <v>102</v>
      </c>
      <c r="C11" s="146"/>
      <c r="D11" s="146"/>
      <c r="E11" s="146"/>
      <c r="F11" s="146"/>
      <c r="G11" s="36"/>
      <c r="H11" s="36"/>
      <c r="I11" s="36"/>
      <c r="J11" s="36"/>
      <c r="K11" s="36"/>
      <c r="L11" s="36"/>
      <c r="M11" s="36"/>
      <c r="N11" s="36"/>
      <c r="O11" s="36"/>
    </row>
    <row r="12" spans="2:17" x14ac:dyDescent="0.25">
      <c r="B12" s="104" t="s">
        <v>86</v>
      </c>
      <c r="C12" s="66" t="s">
        <v>5</v>
      </c>
      <c r="D12" s="66" t="s">
        <v>5</v>
      </c>
      <c r="E12" s="66" t="s">
        <v>5</v>
      </c>
      <c r="F12" s="66" t="s">
        <v>5</v>
      </c>
      <c r="H12" s="36"/>
      <c r="I12" s="36"/>
      <c r="J12" s="36"/>
      <c r="K12" s="36"/>
      <c r="L12" s="36"/>
      <c r="M12" s="36"/>
      <c r="N12" s="36"/>
      <c r="O12" s="36"/>
    </row>
    <row r="13" spans="2:17" ht="99" customHeight="1" x14ac:dyDescent="0.25">
      <c r="B13" s="104" t="s">
        <v>4</v>
      </c>
      <c r="C13" s="47" t="s">
        <v>103</v>
      </c>
      <c r="D13" s="47" t="s">
        <v>104</v>
      </c>
      <c r="E13" s="47" t="s">
        <v>105</v>
      </c>
      <c r="F13" s="47" t="s">
        <v>106</v>
      </c>
      <c r="H13" s="36"/>
      <c r="I13" s="36"/>
      <c r="J13" s="36"/>
      <c r="K13" s="36"/>
      <c r="L13" s="36"/>
      <c r="M13" s="36"/>
      <c r="N13" s="36"/>
      <c r="O13" s="36"/>
    </row>
    <row r="14" spans="2:17" ht="15" customHeight="1" x14ac:dyDescent="0.25">
      <c r="B14" s="67">
        <v>2015</v>
      </c>
      <c r="C14" s="68" t="e">
        <f>VLOOKUP(B14,'[1]Agua I'!B9:O33,2,FALSE)</f>
        <v>#N/A</v>
      </c>
      <c r="D14" s="68" t="e">
        <f>VLOOKUP(B14,'[1]Agua I'!B9:O33,3,FALSE)</f>
        <v>#N/A</v>
      </c>
      <c r="E14" s="68">
        <f>VLOOKUP(B14,'[2]Agua I'!B9:O33,4,FALSE)</f>
        <v>3361</v>
      </c>
      <c r="F14" s="68">
        <f>VLOOKUP(B14,'[2]Agua I'!B9:O33,5,FALSE)</f>
        <v>1179</v>
      </c>
      <c r="H14" s="36"/>
      <c r="I14" s="36"/>
      <c r="J14" s="36"/>
      <c r="K14" s="36"/>
      <c r="L14" s="36"/>
      <c r="M14" s="36"/>
      <c r="N14" s="36"/>
      <c r="O14" s="36"/>
    </row>
    <row r="15" spans="2:17" x14ac:dyDescent="0.25">
      <c r="H15" s="36"/>
      <c r="I15" s="36"/>
      <c r="K15" s="36"/>
      <c r="L15" s="36"/>
      <c r="M15" s="36"/>
      <c r="N15" s="36"/>
      <c r="O15" s="36"/>
    </row>
    <row r="16" spans="2:17" x14ac:dyDescent="0.25">
      <c r="B16" s="35" t="s">
        <v>5</v>
      </c>
      <c r="C16" s="36" t="s">
        <v>77</v>
      </c>
      <c r="D16" s="36"/>
      <c r="H16" s="36"/>
      <c r="I16" s="36"/>
      <c r="K16" s="36"/>
      <c r="L16" s="36"/>
      <c r="M16" s="36"/>
      <c r="N16" s="36"/>
      <c r="O16" s="36"/>
    </row>
    <row r="17" spans="2:14" ht="15" customHeight="1" x14ac:dyDescent="0.25">
      <c r="B17" s="34" t="s">
        <v>78</v>
      </c>
      <c r="C17" s="36" t="s">
        <v>79</v>
      </c>
      <c r="D17" s="36"/>
      <c r="H17" s="36"/>
      <c r="I17" s="36"/>
      <c r="J17" s="36"/>
      <c r="K17" s="36"/>
      <c r="L17" s="36"/>
    </row>
    <row r="18" spans="2:14" x14ac:dyDescent="0.25">
      <c r="H18" s="36"/>
      <c r="I18" s="36"/>
      <c r="J18" s="36"/>
      <c r="K18" s="36"/>
      <c r="L18" s="36"/>
    </row>
    <row r="19" spans="2:14" x14ac:dyDescent="0.25">
      <c r="H19" s="36"/>
      <c r="I19" s="36"/>
      <c r="J19" s="36"/>
      <c r="K19" s="36"/>
      <c r="L19" s="36"/>
    </row>
    <row r="20" spans="2:14" x14ac:dyDescent="0.25">
      <c r="H20" s="36"/>
      <c r="I20" s="36"/>
      <c r="J20" s="36"/>
      <c r="K20" s="36"/>
      <c r="L20" s="36"/>
    </row>
    <row r="21" spans="2:14" x14ac:dyDescent="0.25">
      <c r="H21" s="36"/>
      <c r="I21" s="36"/>
      <c r="J21" s="36"/>
      <c r="K21" s="36"/>
      <c r="L21" s="36"/>
      <c r="M21" s="36"/>
      <c r="N21" s="36"/>
    </row>
  </sheetData>
  <protectedRanges>
    <protectedRange sqref="C20 L15" name="Intervalo2"/>
    <protectedRange sqref="B14" name="Intervalo1"/>
  </protectedRanges>
  <mergeCells count="5">
    <mergeCell ref="B11:F11"/>
    <mergeCell ref="B4:K4"/>
    <mergeCell ref="B5:K7"/>
    <mergeCell ref="B8:J9"/>
    <mergeCell ref="B2:K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Geral - Pesquisa</vt:lpstr>
      <vt:lpstr>Agua - Pesquisa</vt:lpstr>
      <vt:lpstr>Esgoto - Pesquisa</vt:lpstr>
      <vt:lpstr>Drenagem - Pesquisa</vt:lpstr>
      <vt:lpstr>Resíduos - Pesquisa</vt:lpstr>
      <vt:lpstr>Implantação PMSB - Pesquisa </vt:lpstr>
      <vt:lpstr>Sustentabilidade - Pesquisa</vt:lpstr>
      <vt:lpstr>Revisão PMSB - Pesquisa</vt:lpstr>
      <vt:lpstr>Saúde - Pesquisa </vt:lpstr>
      <vt:lpstr>Agua I</vt:lpstr>
      <vt:lpstr>Agua II</vt:lpstr>
      <vt:lpstr>Agua III</vt:lpstr>
      <vt:lpstr>Agua IV</vt:lpstr>
      <vt:lpstr>Agua V</vt:lpstr>
      <vt:lpstr>Agua VI</vt:lpstr>
      <vt:lpstr>Esgoto I</vt:lpstr>
      <vt:lpstr>Esgoto II</vt:lpstr>
      <vt:lpstr>Esgoto III</vt:lpstr>
      <vt:lpstr>Drenagem I</vt:lpstr>
      <vt:lpstr>Drenagem II</vt:lpstr>
      <vt:lpstr>Resíduos I</vt:lpstr>
      <vt:lpstr>Resíduos II</vt:lpstr>
      <vt:lpstr>Implantação PMSB I</vt:lpstr>
      <vt:lpstr>Sustentabilidade I </vt:lpstr>
      <vt:lpstr>Revisão PMSB I</vt:lpstr>
      <vt:lpstr>Saude 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Aliomar Gamasa1112</dc:creator>
  <cp:lastModifiedBy>Marina Carvalho</cp:lastModifiedBy>
  <dcterms:created xsi:type="dcterms:W3CDTF">2015-08-17T13:41:44Z</dcterms:created>
  <dcterms:modified xsi:type="dcterms:W3CDTF">2019-07-15T20:04:18Z</dcterms:modified>
</cp:coreProperties>
</file>